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theme/themeOverride1.xml" ContentType="application/vnd.openxmlformats-officedocument.themeOverride+xml"/>
  <Override PartName="/xl/charts/chart26.xml" ContentType="application/vnd.openxmlformats-officedocument.drawingml.chart+xml"/>
  <Override PartName="/xl/theme/themeOverride2.xml" ContentType="application/vnd.openxmlformats-officedocument.themeOverride+xml"/>
  <Override PartName="/xl/charts/chart27.xml" ContentType="application/vnd.openxmlformats-officedocument.drawingml.chart+xml"/>
  <Override PartName="/xl/theme/themeOverride3.xml" ContentType="application/vnd.openxmlformats-officedocument.themeOverride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temberg\Desktop\UEA_PAIC_2018-2019\UEA_REVISTA ESTUDO &amp; DEBATE\"/>
    </mc:Choice>
  </mc:AlternateContent>
  <bookViews>
    <workbookView xWindow="0" yWindow="0" windowWidth="28800" windowHeight="11700"/>
  </bookViews>
  <sheets>
    <sheet name="Emissões Brasil" sheetId="1" r:id="rId1"/>
    <sheet name="VAB Brasil" sheetId="3" r:id="rId2"/>
    <sheet name="Emissões Amazônia Ocidental" sheetId="2" r:id="rId3"/>
    <sheet name="VAB Amazonia Ocidental " sheetId="4" r:id="rId4"/>
  </sheets>
  <calcPr calcId="162913"/>
</workbook>
</file>

<file path=xl/calcChain.xml><?xml version="1.0" encoding="utf-8"?>
<calcChain xmlns="http://schemas.openxmlformats.org/spreadsheetml/2006/main">
  <c r="D7" i="4" l="1"/>
  <c r="J110" i="4"/>
  <c r="J111" i="4" s="1"/>
  <c r="J112" i="4" s="1"/>
  <c r="J113" i="4" s="1"/>
  <c r="J114" i="4" s="1"/>
  <c r="J115" i="4" s="1"/>
  <c r="J116" i="4" s="1"/>
  <c r="J117" i="4" s="1"/>
  <c r="J118" i="4" s="1"/>
  <c r="J77" i="4"/>
  <c r="J78" i="4" s="1"/>
  <c r="J79" i="4" s="1"/>
  <c r="J80" i="4" s="1"/>
  <c r="J81" i="4" s="1"/>
  <c r="J82" i="4" s="1"/>
  <c r="J83" i="4" s="1"/>
  <c r="J84" i="4" s="1"/>
  <c r="J85" i="4" s="1"/>
  <c r="J86" i="4" s="1"/>
  <c r="J87" i="4" s="1"/>
  <c r="J76" i="4"/>
  <c r="J44" i="4"/>
  <c r="J43" i="4"/>
  <c r="I7" i="3"/>
  <c r="I8" i="3" s="1"/>
  <c r="J119" i="4" l="1"/>
  <c r="J120" i="4" s="1"/>
  <c r="J121" i="4" s="1"/>
  <c r="J45" i="4"/>
  <c r="J143" i="4"/>
  <c r="I9" i="3"/>
  <c r="I10" i="3" s="1"/>
  <c r="J422" i="2"/>
  <c r="H652" i="2"/>
  <c r="H653" i="2" s="1"/>
  <c r="H654" i="2" s="1"/>
  <c r="H655" i="2" s="1"/>
  <c r="H656" i="2" s="1"/>
  <c r="H657" i="2" s="1"/>
  <c r="H658" i="2" s="1"/>
  <c r="H659" i="2" s="1"/>
  <c r="F652" i="2"/>
  <c r="F653" i="2" s="1"/>
  <c r="F654" i="2" s="1"/>
  <c r="F655" i="2" s="1"/>
  <c r="F656" i="2" s="1"/>
  <c r="F657" i="2" s="1"/>
  <c r="F658" i="2" s="1"/>
  <c r="F659" i="2" s="1"/>
  <c r="D652" i="2"/>
  <c r="D653" i="2" s="1"/>
  <c r="J651" i="2"/>
  <c r="J650" i="2"/>
  <c r="J649" i="2"/>
  <c r="J648" i="2"/>
  <c r="I648" i="2"/>
  <c r="I649" i="2" s="1"/>
  <c r="I650" i="2" s="1"/>
  <c r="I651" i="2" s="1"/>
  <c r="I652" i="2" s="1"/>
  <c r="I653" i="2" s="1"/>
  <c r="I654" i="2" s="1"/>
  <c r="I655" i="2" s="1"/>
  <c r="I656" i="2" s="1"/>
  <c r="I657" i="2" s="1"/>
  <c r="I658" i="2" s="1"/>
  <c r="I659" i="2" s="1"/>
  <c r="G648" i="2"/>
  <c r="G649" i="2" s="1"/>
  <c r="E648" i="2"/>
  <c r="E649" i="2" s="1"/>
  <c r="E650" i="2" s="1"/>
  <c r="E651" i="2" s="1"/>
  <c r="E652" i="2" s="1"/>
  <c r="E653" i="2" s="1"/>
  <c r="E654" i="2" s="1"/>
  <c r="E655" i="2" s="1"/>
  <c r="E656" i="2" s="1"/>
  <c r="E657" i="2" s="1"/>
  <c r="E658" i="2" s="1"/>
  <c r="E659" i="2" s="1"/>
  <c r="J647" i="2"/>
  <c r="K647" i="2" s="1"/>
  <c r="L647" i="2" s="1"/>
  <c r="H636" i="2"/>
  <c r="H637" i="2" s="1"/>
  <c r="H638" i="2" s="1"/>
  <c r="H639" i="2" s="1"/>
  <c r="H640" i="2" s="1"/>
  <c r="H641" i="2" s="1"/>
  <c r="H642" i="2" s="1"/>
  <c r="H643" i="2" s="1"/>
  <c r="F636" i="2"/>
  <c r="F637" i="2" s="1"/>
  <c r="F638" i="2" s="1"/>
  <c r="F639" i="2" s="1"/>
  <c r="F640" i="2" s="1"/>
  <c r="F641" i="2" s="1"/>
  <c r="F642" i="2" s="1"/>
  <c r="F643" i="2" s="1"/>
  <c r="D636" i="2"/>
  <c r="J636" i="2" s="1"/>
  <c r="J635" i="2"/>
  <c r="J634" i="2"/>
  <c r="J633" i="2"/>
  <c r="J632" i="2"/>
  <c r="I632" i="2"/>
  <c r="I633" i="2" s="1"/>
  <c r="I634" i="2" s="1"/>
  <c r="I635" i="2" s="1"/>
  <c r="I636" i="2" s="1"/>
  <c r="I637" i="2" s="1"/>
  <c r="I638" i="2" s="1"/>
  <c r="I639" i="2" s="1"/>
  <c r="I640" i="2" s="1"/>
  <c r="I641" i="2" s="1"/>
  <c r="I642" i="2" s="1"/>
  <c r="I643" i="2" s="1"/>
  <c r="G632" i="2"/>
  <c r="G633" i="2" s="1"/>
  <c r="G634" i="2" s="1"/>
  <c r="E632" i="2"/>
  <c r="E633" i="2" s="1"/>
  <c r="E634" i="2" s="1"/>
  <c r="E635" i="2" s="1"/>
  <c r="E636" i="2" s="1"/>
  <c r="E637" i="2" s="1"/>
  <c r="E638" i="2" s="1"/>
  <c r="E639" i="2" s="1"/>
  <c r="E640" i="2" s="1"/>
  <c r="E641" i="2" s="1"/>
  <c r="E642" i="2" s="1"/>
  <c r="E643" i="2" s="1"/>
  <c r="J631" i="2"/>
  <c r="K631" i="2" s="1"/>
  <c r="L631" i="2" s="1"/>
  <c r="H620" i="2"/>
  <c r="H621" i="2" s="1"/>
  <c r="H622" i="2" s="1"/>
  <c r="H623" i="2" s="1"/>
  <c r="H624" i="2" s="1"/>
  <c r="H625" i="2" s="1"/>
  <c r="H626" i="2" s="1"/>
  <c r="H627" i="2" s="1"/>
  <c r="F620" i="2"/>
  <c r="F621" i="2" s="1"/>
  <c r="F622" i="2" s="1"/>
  <c r="F623" i="2" s="1"/>
  <c r="F624" i="2" s="1"/>
  <c r="F625" i="2" s="1"/>
  <c r="F626" i="2" s="1"/>
  <c r="F627" i="2" s="1"/>
  <c r="D620" i="2"/>
  <c r="D621" i="2" s="1"/>
  <c r="J619" i="2"/>
  <c r="K619" i="2" s="1"/>
  <c r="J618" i="2"/>
  <c r="J617" i="2"/>
  <c r="K617" i="2" s="1"/>
  <c r="L617" i="2" s="1"/>
  <c r="J616" i="2"/>
  <c r="K616" i="2" s="1"/>
  <c r="L616" i="2" s="1"/>
  <c r="I616" i="2"/>
  <c r="I617" i="2" s="1"/>
  <c r="I618" i="2" s="1"/>
  <c r="I619" i="2" s="1"/>
  <c r="I620" i="2" s="1"/>
  <c r="I621" i="2" s="1"/>
  <c r="I622" i="2" s="1"/>
  <c r="I623" i="2" s="1"/>
  <c r="I624" i="2" s="1"/>
  <c r="I625" i="2" s="1"/>
  <c r="I626" i="2" s="1"/>
  <c r="I627" i="2" s="1"/>
  <c r="G616" i="2"/>
  <c r="G617" i="2" s="1"/>
  <c r="G618" i="2" s="1"/>
  <c r="G619" i="2" s="1"/>
  <c r="E616" i="2"/>
  <c r="E617" i="2" s="1"/>
  <c r="E618" i="2" s="1"/>
  <c r="E619" i="2" s="1"/>
  <c r="E620" i="2" s="1"/>
  <c r="E621" i="2" s="1"/>
  <c r="E622" i="2" s="1"/>
  <c r="E623" i="2" s="1"/>
  <c r="E624" i="2" s="1"/>
  <c r="E625" i="2" s="1"/>
  <c r="E626" i="2" s="1"/>
  <c r="E627" i="2" s="1"/>
  <c r="J615" i="2"/>
  <c r="K615" i="2" s="1"/>
  <c r="L615" i="2" s="1"/>
  <c r="D605" i="2"/>
  <c r="D606" i="2" s="1"/>
  <c r="H604" i="2"/>
  <c r="H605" i="2" s="1"/>
  <c r="H606" i="2" s="1"/>
  <c r="H607" i="2" s="1"/>
  <c r="H608" i="2" s="1"/>
  <c r="H609" i="2" s="1"/>
  <c r="H610" i="2" s="1"/>
  <c r="H611" i="2" s="1"/>
  <c r="F604" i="2"/>
  <c r="J604" i="2" s="1"/>
  <c r="K604" i="2" s="1"/>
  <c r="L604" i="2" s="1"/>
  <c r="J603" i="2"/>
  <c r="K603" i="2" s="1"/>
  <c r="J602" i="2"/>
  <c r="J601" i="2"/>
  <c r="J600" i="2"/>
  <c r="K600" i="2" s="1"/>
  <c r="L600" i="2" s="1"/>
  <c r="I600" i="2"/>
  <c r="I601" i="2" s="1"/>
  <c r="I602" i="2" s="1"/>
  <c r="I603" i="2" s="1"/>
  <c r="I604" i="2" s="1"/>
  <c r="I605" i="2" s="1"/>
  <c r="I606" i="2" s="1"/>
  <c r="I607" i="2" s="1"/>
  <c r="I608" i="2" s="1"/>
  <c r="I609" i="2" s="1"/>
  <c r="I610" i="2" s="1"/>
  <c r="I611" i="2" s="1"/>
  <c r="G600" i="2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E600" i="2"/>
  <c r="E601" i="2" s="1"/>
  <c r="E602" i="2" s="1"/>
  <c r="E603" i="2" s="1"/>
  <c r="E604" i="2" s="1"/>
  <c r="E605" i="2" s="1"/>
  <c r="E606" i="2" s="1"/>
  <c r="E607" i="2" s="1"/>
  <c r="E608" i="2" s="1"/>
  <c r="E609" i="2" s="1"/>
  <c r="E610" i="2" s="1"/>
  <c r="E611" i="2" s="1"/>
  <c r="J599" i="2"/>
  <c r="K599" i="2" s="1"/>
  <c r="L599" i="2" s="1"/>
  <c r="H588" i="2"/>
  <c r="H589" i="2" s="1"/>
  <c r="H590" i="2" s="1"/>
  <c r="H591" i="2" s="1"/>
  <c r="H592" i="2" s="1"/>
  <c r="H593" i="2" s="1"/>
  <c r="H594" i="2" s="1"/>
  <c r="H595" i="2" s="1"/>
  <c r="F588" i="2"/>
  <c r="F589" i="2" s="1"/>
  <c r="F590" i="2" s="1"/>
  <c r="F591" i="2" s="1"/>
  <c r="F592" i="2" s="1"/>
  <c r="F593" i="2" s="1"/>
  <c r="F594" i="2" s="1"/>
  <c r="F595" i="2" s="1"/>
  <c r="D588" i="2"/>
  <c r="J587" i="2"/>
  <c r="J586" i="2"/>
  <c r="J585" i="2"/>
  <c r="J584" i="2"/>
  <c r="I584" i="2"/>
  <c r="I585" i="2" s="1"/>
  <c r="I586" i="2" s="1"/>
  <c r="I587" i="2" s="1"/>
  <c r="I588" i="2" s="1"/>
  <c r="I589" i="2" s="1"/>
  <c r="I590" i="2" s="1"/>
  <c r="I591" i="2" s="1"/>
  <c r="I592" i="2" s="1"/>
  <c r="I593" i="2" s="1"/>
  <c r="I594" i="2" s="1"/>
  <c r="I595" i="2" s="1"/>
  <c r="G584" i="2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E584" i="2"/>
  <c r="E585" i="2" s="1"/>
  <c r="E586" i="2" s="1"/>
  <c r="E587" i="2" s="1"/>
  <c r="E588" i="2" s="1"/>
  <c r="E589" i="2" s="1"/>
  <c r="E590" i="2" s="1"/>
  <c r="E591" i="2" s="1"/>
  <c r="E592" i="2" s="1"/>
  <c r="E593" i="2" s="1"/>
  <c r="E594" i="2" s="1"/>
  <c r="E595" i="2" s="1"/>
  <c r="J583" i="2"/>
  <c r="K583" i="2" s="1"/>
  <c r="L583" i="2" s="1"/>
  <c r="H572" i="2"/>
  <c r="H573" i="2" s="1"/>
  <c r="H574" i="2" s="1"/>
  <c r="H575" i="2" s="1"/>
  <c r="H576" i="2" s="1"/>
  <c r="H577" i="2" s="1"/>
  <c r="H578" i="2" s="1"/>
  <c r="H579" i="2" s="1"/>
  <c r="F572" i="2"/>
  <c r="F573" i="2" s="1"/>
  <c r="F574" i="2" s="1"/>
  <c r="F575" i="2" s="1"/>
  <c r="F576" i="2" s="1"/>
  <c r="F577" i="2" s="1"/>
  <c r="F578" i="2" s="1"/>
  <c r="F579" i="2" s="1"/>
  <c r="D572" i="2"/>
  <c r="J571" i="2"/>
  <c r="J570" i="2"/>
  <c r="J569" i="2"/>
  <c r="J568" i="2"/>
  <c r="I568" i="2"/>
  <c r="I569" i="2" s="1"/>
  <c r="I570" i="2" s="1"/>
  <c r="I571" i="2" s="1"/>
  <c r="I572" i="2" s="1"/>
  <c r="I573" i="2" s="1"/>
  <c r="I574" i="2" s="1"/>
  <c r="I575" i="2" s="1"/>
  <c r="I576" i="2" s="1"/>
  <c r="I577" i="2" s="1"/>
  <c r="I578" i="2" s="1"/>
  <c r="I579" i="2" s="1"/>
  <c r="G568" i="2"/>
  <c r="G569" i="2" s="1"/>
  <c r="E568" i="2"/>
  <c r="E569" i="2" s="1"/>
  <c r="E570" i="2" s="1"/>
  <c r="E571" i="2" s="1"/>
  <c r="E572" i="2" s="1"/>
  <c r="E573" i="2" s="1"/>
  <c r="E574" i="2" s="1"/>
  <c r="E575" i="2" s="1"/>
  <c r="E576" i="2" s="1"/>
  <c r="E577" i="2" s="1"/>
  <c r="E578" i="2" s="1"/>
  <c r="E579" i="2" s="1"/>
  <c r="J567" i="2"/>
  <c r="K567" i="2" s="1"/>
  <c r="L567" i="2" s="1"/>
  <c r="H556" i="2"/>
  <c r="H557" i="2" s="1"/>
  <c r="H558" i="2" s="1"/>
  <c r="H559" i="2" s="1"/>
  <c r="H560" i="2" s="1"/>
  <c r="H561" i="2" s="1"/>
  <c r="H562" i="2" s="1"/>
  <c r="H563" i="2" s="1"/>
  <c r="F556" i="2"/>
  <c r="F557" i="2" s="1"/>
  <c r="F558" i="2" s="1"/>
  <c r="F559" i="2" s="1"/>
  <c r="F560" i="2" s="1"/>
  <c r="F561" i="2" s="1"/>
  <c r="F562" i="2" s="1"/>
  <c r="F563" i="2" s="1"/>
  <c r="D556" i="2"/>
  <c r="D557" i="2" s="1"/>
  <c r="J555" i="2"/>
  <c r="J554" i="2"/>
  <c r="J553" i="2"/>
  <c r="J552" i="2"/>
  <c r="K552" i="2" s="1"/>
  <c r="L552" i="2" s="1"/>
  <c r="I552" i="2"/>
  <c r="I553" i="2" s="1"/>
  <c r="I554" i="2" s="1"/>
  <c r="I555" i="2" s="1"/>
  <c r="I556" i="2" s="1"/>
  <c r="I557" i="2" s="1"/>
  <c r="I558" i="2" s="1"/>
  <c r="I559" i="2" s="1"/>
  <c r="I560" i="2" s="1"/>
  <c r="I561" i="2" s="1"/>
  <c r="I562" i="2" s="1"/>
  <c r="I563" i="2" s="1"/>
  <c r="G552" i="2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E552" i="2"/>
  <c r="E553" i="2" s="1"/>
  <c r="E554" i="2" s="1"/>
  <c r="E555" i="2" s="1"/>
  <c r="E556" i="2" s="1"/>
  <c r="E557" i="2" s="1"/>
  <c r="E558" i="2" s="1"/>
  <c r="E559" i="2" s="1"/>
  <c r="E560" i="2" s="1"/>
  <c r="E561" i="2" s="1"/>
  <c r="E562" i="2" s="1"/>
  <c r="E563" i="2" s="1"/>
  <c r="J551" i="2"/>
  <c r="K551" i="2" s="1"/>
  <c r="L551" i="2" s="1"/>
  <c r="H540" i="2"/>
  <c r="H541" i="2" s="1"/>
  <c r="H542" i="2" s="1"/>
  <c r="H543" i="2" s="1"/>
  <c r="H544" i="2" s="1"/>
  <c r="H545" i="2" s="1"/>
  <c r="H546" i="2" s="1"/>
  <c r="H547" i="2" s="1"/>
  <c r="D540" i="2"/>
  <c r="D541" i="2" s="1"/>
  <c r="I536" i="2"/>
  <c r="I537" i="2" s="1"/>
  <c r="I538" i="2" s="1"/>
  <c r="I539" i="2" s="1"/>
  <c r="I540" i="2" s="1"/>
  <c r="I541" i="2" s="1"/>
  <c r="I542" i="2" s="1"/>
  <c r="I543" i="2" s="1"/>
  <c r="I544" i="2" s="1"/>
  <c r="I545" i="2" s="1"/>
  <c r="I546" i="2" s="1"/>
  <c r="I547" i="2" s="1"/>
  <c r="G536" i="2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F536" i="2"/>
  <c r="F537" i="2" s="1"/>
  <c r="E536" i="2"/>
  <c r="E537" i="2" s="1"/>
  <c r="E538" i="2" s="1"/>
  <c r="E539" i="2" s="1"/>
  <c r="E540" i="2" s="1"/>
  <c r="E541" i="2" s="1"/>
  <c r="E542" i="2" s="1"/>
  <c r="E543" i="2" s="1"/>
  <c r="E544" i="2" s="1"/>
  <c r="E545" i="2" s="1"/>
  <c r="E546" i="2" s="1"/>
  <c r="E547" i="2" s="1"/>
  <c r="J535" i="2"/>
  <c r="K535" i="2" s="1"/>
  <c r="L535" i="2" s="1"/>
  <c r="H520" i="2"/>
  <c r="H521" i="2" s="1"/>
  <c r="H522" i="2" s="1"/>
  <c r="H523" i="2" s="1"/>
  <c r="H524" i="2" s="1"/>
  <c r="H525" i="2" s="1"/>
  <c r="H526" i="2" s="1"/>
  <c r="H527" i="2" s="1"/>
  <c r="F520" i="2"/>
  <c r="F521" i="2" s="1"/>
  <c r="F522" i="2" s="1"/>
  <c r="F523" i="2" s="1"/>
  <c r="F524" i="2" s="1"/>
  <c r="F525" i="2" s="1"/>
  <c r="F526" i="2" s="1"/>
  <c r="F527" i="2" s="1"/>
  <c r="D520" i="2"/>
  <c r="D521" i="2" s="1"/>
  <c r="J519" i="2"/>
  <c r="J518" i="2"/>
  <c r="J517" i="2"/>
  <c r="J516" i="2"/>
  <c r="I516" i="2"/>
  <c r="I517" i="2" s="1"/>
  <c r="I518" i="2" s="1"/>
  <c r="I519" i="2" s="1"/>
  <c r="I520" i="2" s="1"/>
  <c r="I521" i="2" s="1"/>
  <c r="I522" i="2" s="1"/>
  <c r="I523" i="2" s="1"/>
  <c r="I524" i="2" s="1"/>
  <c r="I525" i="2" s="1"/>
  <c r="I526" i="2" s="1"/>
  <c r="I527" i="2" s="1"/>
  <c r="G516" i="2"/>
  <c r="G517" i="2" s="1"/>
  <c r="E516" i="2"/>
  <c r="E517" i="2" s="1"/>
  <c r="E518" i="2" s="1"/>
  <c r="E519" i="2" s="1"/>
  <c r="E520" i="2" s="1"/>
  <c r="E521" i="2" s="1"/>
  <c r="E522" i="2" s="1"/>
  <c r="E523" i="2" s="1"/>
  <c r="E524" i="2" s="1"/>
  <c r="E525" i="2" s="1"/>
  <c r="E526" i="2" s="1"/>
  <c r="E527" i="2" s="1"/>
  <c r="J515" i="2"/>
  <c r="K515" i="2" s="1"/>
  <c r="L515" i="2" s="1"/>
  <c r="H504" i="2"/>
  <c r="H505" i="2" s="1"/>
  <c r="H506" i="2" s="1"/>
  <c r="H507" i="2" s="1"/>
  <c r="H508" i="2" s="1"/>
  <c r="H509" i="2" s="1"/>
  <c r="H510" i="2" s="1"/>
  <c r="H511" i="2" s="1"/>
  <c r="F504" i="2"/>
  <c r="F505" i="2" s="1"/>
  <c r="F506" i="2" s="1"/>
  <c r="F507" i="2" s="1"/>
  <c r="F508" i="2" s="1"/>
  <c r="F509" i="2" s="1"/>
  <c r="F510" i="2" s="1"/>
  <c r="F511" i="2" s="1"/>
  <c r="D504" i="2"/>
  <c r="J504" i="2" s="1"/>
  <c r="J503" i="2"/>
  <c r="J502" i="2"/>
  <c r="J501" i="2"/>
  <c r="J500" i="2"/>
  <c r="I500" i="2"/>
  <c r="I501" i="2" s="1"/>
  <c r="I502" i="2" s="1"/>
  <c r="I503" i="2" s="1"/>
  <c r="I504" i="2" s="1"/>
  <c r="I505" i="2" s="1"/>
  <c r="I506" i="2" s="1"/>
  <c r="I507" i="2" s="1"/>
  <c r="I508" i="2" s="1"/>
  <c r="I509" i="2" s="1"/>
  <c r="I510" i="2" s="1"/>
  <c r="I511" i="2" s="1"/>
  <c r="G500" i="2"/>
  <c r="G501" i="2" s="1"/>
  <c r="E500" i="2"/>
  <c r="E501" i="2" s="1"/>
  <c r="E502" i="2" s="1"/>
  <c r="E503" i="2" s="1"/>
  <c r="E504" i="2" s="1"/>
  <c r="E505" i="2" s="1"/>
  <c r="E506" i="2" s="1"/>
  <c r="E507" i="2" s="1"/>
  <c r="E508" i="2" s="1"/>
  <c r="E509" i="2" s="1"/>
  <c r="E510" i="2" s="1"/>
  <c r="E511" i="2" s="1"/>
  <c r="J499" i="2"/>
  <c r="K499" i="2" s="1"/>
  <c r="L499" i="2" s="1"/>
  <c r="H488" i="2"/>
  <c r="H489" i="2" s="1"/>
  <c r="H490" i="2" s="1"/>
  <c r="H491" i="2" s="1"/>
  <c r="H492" i="2" s="1"/>
  <c r="H493" i="2" s="1"/>
  <c r="H494" i="2" s="1"/>
  <c r="H495" i="2" s="1"/>
  <c r="F488" i="2"/>
  <c r="F489" i="2" s="1"/>
  <c r="F490" i="2" s="1"/>
  <c r="F491" i="2" s="1"/>
  <c r="F492" i="2" s="1"/>
  <c r="F493" i="2" s="1"/>
  <c r="F494" i="2" s="1"/>
  <c r="F495" i="2" s="1"/>
  <c r="D488" i="2"/>
  <c r="D489" i="2" s="1"/>
  <c r="J487" i="2"/>
  <c r="J486" i="2"/>
  <c r="J485" i="2"/>
  <c r="K485" i="2" s="1"/>
  <c r="L485" i="2" s="1"/>
  <c r="J484" i="2"/>
  <c r="K484" i="2" s="1"/>
  <c r="L484" i="2" s="1"/>
  <c r="I484" i="2"/>
  <c r="I485" i="2" s="1"/>
  <c r="I486" i="2" s="1"/>
  <c r="I487" i="2" s="1"/>
  <c r="I488" i="2" s="1"/>
  <c r="I489" i="2" s="1"/>
  <c r="I490" i="2" s="1"/>
  <c r="I491" i="2" s="1"/>
  <c r="I492" i="2" s="1"/>
  <c r="I493" i="2" s="1"/>
  <c r="I494" i="2" s="1"/>
  <c r="I495" i="2" s="1"/>
  <c r="G484" i="2"/>
  <c r="G485" i="2" s="1"/>
  <c r="G486" i="2" s="1"/>
  <c r="E484" i="2"/>
  <c r="E485" i="2" s="1"/>
  <c r="E486" i="2" s="1"/>
  <c r="E487" i="2" s="1"/>
  <c r="E488" i="2" s="1"/>
  <c r="E489" i="2" s="1"/>
  <c r="E490" i="2" s="1"/>
  <c r="E491" i="2" s="1"/>
  <c r="E492" i="2" s="1"/>
  <c r="E493" i="2" s="1"/>
  <c r="E494" i="2" s="1"/>
  <c r="E495" i="2" s="1"/>
  <c r="J483" i="2"/>
  <c r="K483" i="2" s="1"/>
  <c r="L483" i="2" s="1"/>
  <c r="D473" i="2"/>
  <c r="D474" i="2" s="1"/>
  <c r="H472" i="2"/>
  <c r="H473" i="2" s="1"/>
  <c r="H474" i="2" s="1"/>
  <c r="H475" i="2" s="1"/>
  <c r="H476" i="2" s="1"/>
  <c r="H477" i="2" s="1"/>
  <c r="H478" i="2" s="1"/>
  <c r="H479" i="2" s="1"/>
  <c r="F472" i="2"/>
  <c r="J472" i="2" s="1"/>
  <c r="K472" i="2" s="1"/>
  <c r="L472" i="2" s="1"/>
  <c r="J471" i="2"/>
  <c r="K471" i="2" s="1"/>
  <c r="J470" i="2"/>
  <c r="J469" i="2"/>
  <c r="K469" i="2" s="1"/>
  <c r="J468" i="2"/>
  <c r="K468" i="2" s="1"/>
  <c r="L468" i="2" s="1"/>
  <c r="I468" i="2"/>
  <c r="I469" i="2" s="1"/>
  <c r="I470" i="2" s="1"/>
  <c r="I471" i="2" s="1"/>
  <c r="I472" i="2" s="1"/>
  <c r="I473" i="2" s="1"/>
  <c r="I474" i="2" s="1"/>
  <c r="I475" i="2" s="1"/>
  <c r="I476" i="2" s="1"/>
  <c r="I477" i="2" s="1"/>
  <c r="I478" i="2" s="1"/>
  <c r="I479" i="2" s="1"/>
  <c r="G468" i="2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E468" i="2"/>
  <c r="E469" i="2" s="1"/>
  <c r="E470" i="2" s="1"/>
  <c r="E471" i="2" s="1"/>
  <c r="E472" i="2" s="1"/>
  <c r="E473" i="2" s="1"/>
  <c r="E474" i="2" s="1"/>
  <c r="E475" i="2" s="1"/>
  <c r="E476" i="2" s="1"/>
  <c r="E477" i="2" s="1"/>
  <c r="E478" i="2" s="1"/>
  <c r="E479" i="2" s="1"/>
  <c r="J467" i="2"/>
  <c r="K467" i="2" s="1"/>
  <c r="L467" i="2" s="1"/>
  <c r="H456" i="2"/>
  <c r="H457" i="2" s="1"/>
  <c r="H458" i="2" s="1"/>
  <c r="H459" i="2" s="1"/>
  <c r="H460" i="2" s="1"/>
  <c r="H461" i="2" s="1"/>
  <c r="H462" i="2" s="1"/>
  <c r="H463" i="2" s="1"/>
  <c r="F456" i="2"/>
  <c r="F457" i="2" s="1"/>
  <c r="F458" i="2" s="1"/>
  <c r="F459" i="2" s="1"/>
  <c r="F460" i="2" s="1"/>
  <c r="F461" i="2" s="1"/>
  <c r="F462" i="2" s="1"/>
  <c r="F463" i="2" s="1"/>
  <c r="D456" i="2"/>
  <c r="D457" i="2" s="1"/>
  <c r="D458" i="2" s="1"/>
  <c r="J455" i="2"/>
  <c r="J454" i="2"/>
  <c r="J453" i="2"/>
  <c r="J452" i="2"/>
  <c r="K452" i="2" s="1"/>
  <c r="L452" i="2" s="1"/>
  <c r="I452" i="2"/>
  <c r="I453" i="2" s="1"/>
  <c r="I454" i="2" s="1"/>
  <c r="I455" i="2" s="1"/>
  <c r="I456" i="2" s="1"/>
  <c r="I457" i="2" s="1"/>
  <c r="I458" i="2" s="1"/>
  <c r="I459" i="2" s="1"/>
  <c r="I460" i="2" s="1"/>
  <c r="I461" i="2" s="1"/>
  <c r="I462" i="2" s="1"/>
  <c r="I463" i="2" s="1"/>
  <c r="G452" i="2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E452" i="2"/>
  <c r="E453" i="2" s="1"/>
  <c r="E454" i="2" s="1"/>
  <c r="E455" i="2" s="1"/>
  <c r="E456" i="2" s="1"/>
  <c r="E457" i="2" s="1"/>
  <c r="E458" i="2" s="1"/>
  <c r="E459" i="2" s="1"/>
  <c r="E460" i="2" s="1"/>
  <c r="E461" i="2" s="1"/>
  <c r="E462" i="2" s="1"/>
  <c r="E463" i="2" s="1"/>
  <c r="J451" i="2"/>
  <c r="K451" i="2" s="1"/>
  <c r="L451" i="2" s="1"/>
  <c r="H440" i="2"/>
  <c r="H441" i="2" s="1"/>
  <c r="H442" i="2" s="1"/>
  <c r="H443" i="2" s="1"/>
  <c r="H444" i="2" s="1"/>
  <c r="H445" i="2" s="1"/>
  <c r="H446" i="2" s="1"/>
  <c r="H447" i="2" s="1"/>
  <c r="F440" i="2"/>
  <c r="F441" i="2" s="1"/>
  <c r="F442" i="2" s="1"/>
  <c r="F443" i="2" s="1"/>
  <c r="F444" i="2" s="1"/>
  <c r="F445" i="2" s="1"/>
  <c r="F446" i="2" s="1"/>
  <c r="F447" i="2" s="1"/>
  <c r="D440" i="2"/>
  <c r="D441" i="2" s="1"/>
  <c r="J439" i="2"/>
  <c r="J438" i="2"/>
  <c r="J437" i="2"/>
  <c r="J436" i="2"/>
  <c r="I436" i="2"/>
  <c r="I437" i="2" s="1"/>
  <c r="I438" i="2" s="1"/>
  <c r="I439" i="2" s="1"/>
  <c r="I440" i="2" s="1"/>
  <c r="I441" i="2" s="1"/>
  <c r="I442" i="2" s="1"/>
  <c r="I443" i="2" s="1"/>
  <c r="I444" i="2" s="1"/>
  <c r="I445" i="2" s="1"/>
  <c r="I446" i="2" s="1"/>
  <c r="I447" i="2" s="1"/>
  <c r="G436" i="2"/>
  <c r="G437" i="2" s="1"/>
  <c r="E436" i="2"/>
  <c r="E437" i="2" s="1"/>
  <c r="E438" i="2" s="1"/>
  <c r="E439" i="2" s="1"/>
  <c r="E440" i="2" s="1"/>
  <c r="E441" i="2" s="1"/>
  <c r="E442" i="2" s="1"/>
  <c r="E443" i="2" s="1"/>
  <c r="E444" i="2" s="1"/>
  <c r="E445" i="2" s="1"/>
  <c r="E446" i="2" s="1"/>
  <c r="E447" i="2" s="1"/>
  <c r="J435" i="2"/>
  <c r="K435" i="2" s="1"/>
  <c r="L435" i="2" s="1"/>
  <c r="H424" i="2"/>
  <c r="H425" i="2" s="1"/>
  <c r="H426" i="2" s="1"/>
  <c r="H427" i="2" s="1"/>
  <c r="H428" i="2" s="1"/>
  <c r="H429" i="2" s="1"/>
  <c r="H430" i="2" s="1"/>
  <c r="H431" i="2" s="1"/>
  <c r="F424" i="2"/>
  <c r="F425" i="2" s="1"/>
  <c r="F426" i="2" s="1"/>
  <c r="F427" i="2" s="1"/>
  <c r="F428" i="2" s="1"/>
  <c r="F429" i="2" s="1"/>
  <c r="F430" i="2" s="1"/>
  <c r="F431" i="2" s="1"/>
  <c r="D424" i="2"/>
  <c r="D425" i="2" s="1"/>
  <c r="D426" i="2" s="1"/>
  <c r="J423" i="2"/>
  <c r="J421" i="2"/>
  <c r="K421" i="2" s="1"/>
  <c r="J420" i="2"/>
  <c r="K420" i="2" s="1"/>
  <c r="I420" i="2"/>
  <c r="I421" i="2" s="1"/>
  <c r="I422" i="2" s="1"/>
  <c r="I423" i="2" s="1"/>
  <c r="I424" i="2" s="1"/>
  <c r="I425" i="2" s="1"/>
  <c r="I426" i="2" s="1"/>
  <c r="I427" i="2" s="1"/>
  <c r="I428" i="2" s="1"/>
  <c r="I429" i="2" s="1"/>
  <c r="I430" i="2" s="1"/>
  <c r="I431" i="2" s="1"/>
  <c r="G420" i="2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E420" i="2"/>
  <c r="E421" i="2" s="1"/>
  <c r="E422" i="2" s="1"/>
  <c r="E423" i="2" s="1"/>
  <c r="E424" i="2" s="1"/>
  <c r="E425" i="2" s="1"/>
  <c r="E426" i="2" s="1"/>
  <c r="E427" i="2" s="1"/>
  <c r="E428" i="2" s="1"/>
  <c r="E429" i="2" s="1"/>
  <c r="E430" i="2" s="1"/>
  <c r="E431" i="2" s="1"/>
  <c r="J419" i="2"/>
  <c r="K419" i="2" s="1"/>
  <c r="L419" i="2" s="1"/>
  <c r="H408" i="2"/>
  <c r="H409" i="2" s="1"/>
  <c r="H410" i="2" s="1"/>
  <c r="H411" i="2" s="1"/>
  <c r="H412" i="2" s="1"/>
  <c r="H413" i="2" s="1"/>
  <c r="H414" i="2" s="1"/>
  <c r="H415" i="2" s="1"/>
  <c r="D408" i="2"/>
  <c r="D409" i="2" s="1"/>
  <c r="I404" i="2"/>
  <c r="I405" i="2" s="1"/>
  <c r="I406" i="2" s="1"/>
  <c r="I407" i="2" s="1"/>
  <c r="I408" i="2" s="1"/>
  <c r="I409" i="2" s="1"/>
  <c r="I410" i="2" s="1"/>
  <c r="I411" i="2" s="1"/>
  <c r="I412" i="2" s="1"/>
  <c r="I413" i="2" s="1"/>
  <c r="I414" i="2" s="1"/>
  <c r="I415" i="2" s="1"/>
  <c r="G404" i="2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F404" i="2"/>
  <c r="F405" i="2" s="1"/>
  <c r="F406" i="2" s="1"/>
  <c r="E404" i="2"/>
  <c r="E405" i="2" s="1"/>
  <c r="E406" i="2" s="1"/>
  <c r="E407" i="2" s="1"/>
  <c r="E408" i="2" s="1"/>
  <c r="E409" i="2" s="1"/>
  <c r="E410" i="2" s="1"/>
  <c r="E411" i="2" s="1"/>
  <c r="E412" i="2" s="1"/>
  <c r="E413" i="2" s="1"/>
  <c r="E414" i="2" s="1"/>
  <c r="E415" i="2" s="1"/>
  <c r="J403" i="2"/>
  <c r="K403" i="2" s="1"/>
  <c r="L403" i="2" s="1"/>
  <c r="H388" i="2"/>
  <c r="H389" i="2" s="1"/>
  <c r="H390" i="2" s="1"/>
  <c r="H391" i="2" s="1"/>
  <c r="H392" i="2" s="1"/>
  <c r="H393" i="2" s="1"/>
  <c r="H394" i="2" s="1"/>
  <c r="H395" i="2" s="1"/>
  <c r="F388" i="2"/>
  <c r="F389" i="2" s="1"/>
  <c r="F390" i="2" s="1"/>
  <c r="F391" i="2" s="1"/>
  <c r="F392" i="2" s="1"/>
  <c r="F393" i="2" s="1"/>
  <c r="F394" i="2" s="1"/>
  <c r="F395" i="2" s="1"/>
  <c r="D388" i="2"/>
  <c r="D389" i="2" s="1"/>
  <c r="J387" i="2"/>
  <c r="J386" i="2"/>
  <c r="J385" i="2"/>
  <c r="K385" i="2" s="1"/>
  <c r="L385" i="2" s="1"/>
  <c r="J384" i="2"/>
  <c r="I384" i="2"/>
  <c r="I385" i="2" s="1"/>
  <c r="I386" i="2" s="1"/>
  <c r="I387" i="2" s="1"/>
  <c r="I388" i="2" s="1"/>
  <c r="I389" i="2" s="1"/>
  <c r="I390" i="2" s="1"/>
  <c r="I391" i="2" s="1"/>
  <c r="I392" i="2" s="1"/>
  <c r="I393" i="2" s="1"/>
  <c r="I394" i="2" s="1"/>
  <c r="I395" i="2" s="1"/>
  <c r="G384" i="2"/>
  <c r="G385" i="2" s="1"/>
  <c r="E384" i="2"/>
  <c r="E385" i="2" s="1"/>
  <c r="E386" i="2" s="1"/>
  <c r="E387" i="2" s="1"/>
  <c r="E388" i="2" s="1"/>
  <c r="E389" i="2" s="1"/>
  <c r="E390" i="2" s="1"/>
  <c r="E391" i="2" s="1"/>
  <c r="E392" i="2" s="1"/>
  <c r="E393" i="2" s="1"/>
  <c r="E394" i="2" s="1"/>
  <c r="E395" i="2" s="1"/>
  <c r="J383" i="2"/>
  <c r="K383" i="2" s="1"/>
  <c r="L383" i="2" s="1"/>
  <c r="H372" i="2"/>
  <c r="H373" i="2" s="1"/>
  <c r="H374" i="2" s="1"/>
  <c r="H375" i="2" s="1"/>
  <c r="H376" i="2" s="1"/>
  <c r="H377" i="2" s="1"/>
  <c r="H378" i="2" s="1"/>
  <c r="H379" i="2" s="1"/>
  <c r="F372" i="2"/>
  <c r="F373" i="2" s="1"/>
  <c r="F374" i="2" s="1"/>
  <c r="F375" i="2" s="1"/>
  <c r="F376" i="2" s="1"/>
  <c r="F377" i="2" s="1"/>
  <c r="F378" i="2" s="1"/>
  <c r="F379" i="2" s="1"/>
  <c r="D372" i="2"/>
  <c r="J371" i="2"/>
  <c r="J370" i="2"/>
  <c r="J369" i="2"/>
  <c r="J368" i="2"/>
  <c r="K368" i="2" s="1"/>
  <c r="L368" i="2" s="1"/>
  <c r="I368" i="2"/>
  <c r="I369" i="2" s="1"/>
  <c r="I370" i="2" s="1"/>
  <c r="I371" i="2" s="1"/>
  <c r="I372" i="2" s="1"/>
  <c r="I373" i="2" s="1"/>
  <c r="I374" i="2" s="1"/>
  <c r="I375" i="2" s="1"/>
  <c r="I376" i="2" s="1"/>
  <c r="I377" i="2" s="1"/>
  <c r="I378" i="2" s="1"/>
  <c r="I379" i="2" s="1"/>
  <c r="G368" i="2"/>
  <c r="G369" i="2" s="1"/>
  <c r="E368" i="2"/>
  <c r="E369" i="2" s="1"/>
  <c r="E370" i="2" s="1"/>
  <c r="E371" i="2" s="1"/>
  <c r="E372" i="2" s="1"/>
  <c r="E373" i="2" s="1"/>
  <c r="E374" i="2" s="1"/>
  <c r="E375" i="2" s="1"/>
  <c r="E376" i="2" s="1"/>
  <c r="E377" i="2" s="1"/>
  <c r="E378" i="2" s="1"/>
  <c r="E379" i="2" s="1"/>
  <c r="J367" i="2"/>
  <c r="K367" i="2" s="1"/>
  <c r="L367" i="2" s="1"/>
  <c r="H356" i="2"/>
  <c r="H357" i="2" s="1"/>
  <c r="H358" i="2" s="1"/>
  <c r="H359" i="2" s="1"/>
  <c r="H360" i="2" s="1"/>
  <c r="H361" i="2" s="1"/>
  <c r="H362" i="2" s="1"/>
  <c r="H363" i="2" s="1"/>
  <c r="F356" i="2"/>
  <c r="F357" i="2" s="1"/>
  <c r="F358" i="2" s="1"/>
  <c r="F359" i="2" s="1"/>
  <c r="F360" i="2" s="1"/>
  <c r="F361" i="2" s="1"/>
  <c r="F362" i="2" s="1"/>
  <c r="F363" i="2" s="1"/>
  <c r="D356" i="2"/>
  <c r="D357" i="2" s="1"/>
  <c r="J355" i="2"/>
  <c r="J354" i="2"/>
  <c r="J353" i="2"/>
  <c r="J352" i="2"/>
  <c r="K352" i="2" s="1"/>
  <c r="L352" i="2" s="1"/>
  <c r="I352" i="2"/>
  <c r="I353" i="2" s="1"/>
  <c r="I354" i="2" s="1"/>
  <c r="I355" i="2" s="1"/>
  <c r="I356" i="2" s="1"/>
  <c r="I357" i="2" s="1"/>
  <c r="I358" i="2" s="1"/>
  <c r="I359" i="2" s="1"/>
  <c r="I360" i="2" s="1"/>
  <c r="I361" i="2" s="1"/>
  <c r="I362" i="2" s="1"/>
  <c r="I363" i="2" s="1"/>
  <c r="G352" i="2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E352" i="2"/>
  <c r="E353" i="2" s="1"/>
  <c r="E354" i="2" s="1"/>
  <c r="E355" i="2" s="1"/>
  <c r="E356" i="2" s="1"/>
  <c r="E357" i="2" s="1"/>
  <c r="E358" i="2" s="1"/>
  <c r="E359" i="2" s="1"/>
  <c r="E360" i="2" s="1"/>
  <c r="E361" i="2" s="1"/>
  <c r="E362" i="2" s="1"/>
  <c r="E363" i="2" s="1"/>
  <c r="J351" i="2"/>
  <c r="K351" i="2" s="1"/>
  <c r="L351" i="2" s="1"/>
  <c r="D341" i="2"/>
  <c r="D342" i="2" s="1"/>
  <c r="H340" i="2"/>
  <c r="H341" i="2" s="1"/>
  <c r="H342" i="2" s="1"/>
  <c r="H343" i="2" s="1"/>
  <c r="H344" i="2" s="1"/>
  <c r="H345" i="2" s="1"/>
  <c r="H346" i="2" s="1"/>
  <c r="H347" i="2" s="1"/>
  <c r="F340" i="2"/>
  <c r="J339" i="2"/>
  <c r="J338" i="2"/>
  <c r="J337" i="2"/>
  <c r="K337" i="2" s="1"/>
  <c r="L337" i="2" s="1"/>
  <c r="J336" i="2"/>
  <c r="K336" i="2" s="1"/>
  <c r="L336" i="2" s="1"/>
  <c r="I336" i="2"/>
  <c r="I337" i="2" s="1"/>
  <c r="I338" i="2" s="1"/>
  <c r="I339" i="2" s="1"/>
  <c r="I340" i="2" s="1"/>
  <c r="I341" i="2" s="1"/>
  <c r="I342" i="2" s="1"/>
  <c r="I343" i="2" s="1"/>
  <c r="I344" i="2" s="1"/>
  <c r="I345" i="2" s="1"/>
  <c r="I346" i="2" s="1"/>
  <c r="I347" i="2" s="1"/>
  <c r="G336" i="2"/>
  <c r="G337" i="2" s="1"/>
  <c r="E336" i="2"/>
  <c r="E337" i="2" s="1"/>
  <c r="E338" i="2" s="1"/>
  <c r="E339" i="2" s="1"/>
  <c r="E340" i="2" s="1"/>
  <c r="E341" i="2" s="1"/>
  <c r="E342" i="2" s="1"/>
  <c r="E343" i="2" s="1"/>
  <c r="E344" i="2" s="1"/>
  <c r="E345" i="2" s="1"/>
  <c r="E346" i="2" s="1"/>
  <c r="E347" i="2" s="1"/>
  <c r="J335" i="2"/>
  <c r="K335" i="2" s="1"/>
  <c r="L335" i="2" s="1"/>
  <c r="H324" i="2"/>
  <c r="H325" i="2" s="1"/>
  <c r="H326" i="2" s="1"/>
  <c r="H327" i="2" s="1"/>
  <c r="H328" i="2" s="1"/>
  <c r="H329" i="2" s="1"/>
  <c r="H330" i="2" s="1"/>
  <c r="H331" i="2" s="1"/>
  <c r="F324" i="2"/>
  <c r="F325" i="2" s="1"/>
  <c r="F326" i="2" s="1"/>
  <c r="F327" i="2" s="1"/>
  <c r="F328" i="2" s="1"/>
  <c r="F329" i="2" s="1"/>
  <c r="F330" i="2" s="1"/>
  <c r="F331" i="2" s="1"/>
  <c r="D324" i="2"/>
  <c r="J323" i="2"/>
  <c r="J322" i="2"/>
  <c r="J321" i="2"/>
  <c r="J320" i="2"/>
  <c r="K320" i="2" s="1"/>
  <c r="L320" i="2" s="1"/>
  <c r="I320" i="2"/>
  <c r="I321" i="2" s="1"/>
  <c r="I322" i="2" s="1"/>
  <c r="I323" i="2" s="1"/>
  <c r="I324" i="2" s="1"/>
  <c r="I325" i="2" s="1"/>
  <c r="I326" i="2" s="1"/>
  <c r="I327" i="2" s="1"/>
  <c r="I328" i="2" s="1"/>
  <c r="I329" i="2" s="1"/>
  <c r="I330" i="2" s="1"/>
  <c r="I331" i="2" s="1"/>
  <c r="G320" i="2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E320" i="2"/>
  <c r="E321" i="2" s="1"/>
  <c r="E322" i="2" s="1"/>
  <c r="E323" i="2" s="1"/>
  <c r="E324" i="2" s="1"/>
  <c r="E325" i="2" s="1"/>
  <c r="E326" i="2" s="1"/>
  <c r="E327" i="2" s="1"/>
  <c r="E328" i="2" s="1"/>
  <c r="E329" i="2" s="1"/>
  <c r="E330" i="2" s="1"/>
  <c r="E331" i="2" s="1"/>
  <c r="J319" i="2"/>
  <c r="K319" i="2" s="1"/>
  <c r="L319" i="2" s="1"/>
  <c r="H308" i="2"/>
  <c r="H309" i="2" s="1"/>
  <c r="H310" i="2" s="1"/>
  <c r="H311" i="2" s="1"/>
  <c r="H312" i="2" s="1"/>
  <c r="H313" i="2" s="1"/>
  <c r="H314" i="2" s="1"/>
  <c r="H315" i="2" s="1"/>
  <c r="F308" i="2"/>
  <c r="F309" i="2" s="1"/>
  <c r="F310" i="2" s="1"/>
  <c r="F311" i="2" s="1"/>
  <c r="F312" i="2" s="1"/>
  <c r="F313" i="2" s="1"/>
  <c r="F314" i="2" s="1"/>
  <c r="F315" i="2" s="1"/>
  <c r="D308" i="2"/>
  <c r="D309" i="2" s="1"/>
  <c r="J307" i="2"/>
  <c r="J306" i="2"/>
  <c r="J305" i="2"/>
  <c r="J304" i="2"/>
  <c r="I304" i="2"/>
  <c r="I305" i="2" s="1"/>
  <c r="I306" i="2" s="1"/>
  <c r="I307" i="2" s="1"/>
  <c r="I308" i="2" s="1"/>
  <c r="I309" i="2" s="1"/>
  <c r="I310" i="2" s="1"/>
  <c r="I311" i="2" s="1"/>
  <c r="I312" i="2" s="1"/>
  <c r="I313" i="2" s="1"/>
  <c r="I314" i="2" s="1"/>
  <c r="I315" i="2" s="1"/>
  <c r="G304" i="2"/>
  <c r="G305" i="2" s="1"/>
  <c r="E304" i="2"/>
  <c r="E305" i="2" s="1"/>
  <c r="E306" i="2" s="1"/>
  <c r="E307" i="2" s="1"/>
  <c r="E308" i="2" s="1"/>
  <c r="E309" i="2" s="1"/>
  <c r="E310" i="2" s="1"/>
  <c r="E311" i="2" s="1"/>
  <c r="E312" i="2" s="1"/>
  <c r="E313" i="2" s="1"/>
  <c r="E314" i="2" s="1"/>
  <c r="E315" i="2" s="1"/>
  <c r="J303" i="2"/>
  <c r="K303" i="2" s="1"/>
  <c r="L303" i="2" s="1"/>
  <c r="H292" i="2"/>
  <c r="H293" i="2" s="1"/>
  <c r="H294" i="2" s="1"/>
  <c r="H295" i="2" s="1"/>
  <c r="H296" i="2" s="1"/>
  <c r="H297" i="2" s="1"/>
  <c r="H298" i="2" s="1"/>
  <c r="H299" i="2" s="1"/>
  <c r="F292" i="2"/>
  <c r="F293" i="2" s="1"/>
  <c r="F294" i="2" s="1"/>
  <c r="F295" i="2" s="1"/>
  <c r="F296" i="2" s="1"/>
  <c r="F297" i="2" s="1"/>
  <c r="F298" i="2" s="1"/>
  <c r="F299" i="2" s="1"/>
  <c r="D292" i="2"/>
  <c r="J291" i="2"/>
  <c r="J290" i="2"/>
  <c r="J289" i="2"/>
  <c r="K289" i="2" s="1"/>
  <c r="L289" i="2" s="1"/>
  <c r="J288" i="2"/>
  <c r="K288" i="2" s="1"/>
  <c r="L288" i="2" s="1"/>
  <c r="I288" i="2"/>
  <c r="I289" i="2" s="1"/>
  <c r="I290" i="2" s="1"/>
  <c r="I291" i="2" s="1"/>
  <c r="I292" i="2" s="1"/>
  <c r="I293" i="2" s="1"/>
  <c r="I294" i="2" s="1"/>
  <c r="I295" i="2" s="1"/>
  <c r="I296" i="2" s="1"/>
  <c r="I297" i="2" s="1"/>
  <c r="I298" i="2" s="1"/>
  <c r="I299" i="2" s="1"/>
  <c r="G288" i="2"/>
  <c r="G289" i="2" s="1"/>
  <c r="E288" i="2"/>
  <c r="E289" i="2" s="1"/>
  <c r="E290" i="2" s="1"/>
  <c r="E291" i="2" s="1"/>
  <c r="E292" i="2" s="1"/>
  <c r="E293" i="2" s="1"/>
  <c r="E294" i="2" s="1"/>
  <c r="E295" i="2" s="1"/>
  <c r="E296" i="2" s="1"/>
  <c r="E297" i="2" s="1"/>
  <c r="E298" i="2" s="1"/>
  <c r="E299" i="2" s="1"/>
  <c r="J287" i="2"/>
  <c r="K287" i="2" s="1"/>
  <c r="L287" i="2" s="1"/>
  <c r="H276" i="2"/>
  <c r="H277" i="2" s="1"/>
  <c r="H278" i="2" s="1"/>
  <c r="H279" i="2" s="1"/>
  <c r="H280" i="2" s="1"/>
  <c r="H281" i="2" s="1"/>
  <c r="H282" i="2" s="1"/>
  <c r="H283" i="2" s="1"/>
  <c r="D276" i="2"/>
  <c r="I272" i="2"/>
  <c r="I273" i="2" s="1"/>
  <c r="I274" i="2" s="1"/>
  <c r="I275" i="2" s="1"/>
  <c r="I276" i="2" s="1"/>
  <c r="I277" i="2" s="1"/>
  <c r="I278" i="2" s="1"/>
  <c r="I279" i="2" s="1"/>
  <c r="I280" i="2" s="1"/>
  <c r="I281" i="2" s="1"/>
  <c r="I282" i="2" s="1"/>
  <c r="I283" i="2" s="1"/>
  <c r="G272" i="2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F272" i="2"/>
  <c r="F273" i="2" s="1"/>
  <c r="F274" i="2" s="1"/>
  <c r="E272" i="2"/>
  <c r="E273" i="2" s="1"/>
  <c r="E274" i="2" s="1"/>
  <c r="E275" i="2" s="1"/>
  <c r="E276" i="2" s="1"/>
  <c r="E277" i="2" s="1"/>
  <c r="E278" i="2" s="1"/>
  <c r="E279" i="2" s="1"/>
  <c r="E280" i="2" s="1"/>
  <c r="E281" i="2" s="1"/>
  <c r="E282" i="2" s="1"/>
  <c r="E283" i="2" s="1"/>
  <c r="J271" i="2"/>
  <c r="K271" i="2" s="1"/>
  <c r="L271" i="2" s="1"/>
  <c r="H256" i="2"/>
  <c r="H257" i="2" s="1"/>
  <c r="H258" i="2" s="1"/>
  <c r="H259" i="2" s="1"/>
  <c r="H260" i="2" s="1"/>
  <c r="H261" i="2" s="1"/>
  <c r="H262" i="2" s="1"/>
  <c r="H263" i="2" s="1"/>
  <c r="F256" i="2"/>
  <c r="F257" i="2" s="1"/>
  <c r="F258" i="2" s="1"/>
  <c r="F259" i="2" s="1"/>
  <c r="F260" i="2" s="1"/>
  <c r="F261" i="2" s="1"/>
  <c r="F262" i="2" s="1"/>
  <c r="F263" i="2" s="1"/>
  <c r="D256" i="2"/>
  <c r="D257" i="2" s="1"/>
  <c r="J255" i="2"/>
  <c r="J254" i="2"/>
  <c r="J253" i="2"/>
  <c r="J252" i="2"/>
  <c r="I252" i="2"/>
  <c r="I253" i="2" s="1"/>
  <c r="I254" i="2" s="1"/>
  <c r="I255" i="2" s="1"/>
  <c r="I256" i="2" s="1"/>
  <c r="I257" i="2" s="1"/>
  <c r="I258" i="2" s="1"/>
  <c r="I259" i="2" s="1"/>
  <c r="I260" i="2" s="1"/>
  <c r="I261" i="2" s="1"/>
  <c r="I262" i="2" s="1"/>
  <c r="I263" i="2" s="1"/>
  <c r="G252" i="2"/>
  <c r="G253" i="2" s="1"/>
  <c r="E252" i="2"/>
  <c r="E253" i="2" s="1"/>
  <c r="E254" i="2" s="1"/>
  <c r="E255" i="2" s="1"/>
  <c r="E256" i="2" s="1"/>
  <c r="E257" i="2" s="1"/>
  <c r="E258" i="2" s="1"/>
  <c r="E259" i="2" s="1"/>
  <c r="E260" i="2" s="1"/>
  <c r="E261" i="2" s="1"/>
  <c r="E262" i="2" s="1"/>
  <c r="E263" i="2" s="1"/>
  <c r="J251" i="2"/>
  <c r="K251" i="2" s="1"/>
  <c r="L251" i="2" s="1"/>
  <c r="H240" i="2"/>
  <c r="H241" i="2" s="1"/>
  <c r="H242" i="2" s="1"/>
  <c r="H243" i="2" s="1"/>
  <c r="H244" i="2" s="1"/>
  <c r="H245" i="2" s="1"/>
  <c r="H246" i="2" s="1"/>
  <c r="H247" i="2" s="1"/>
  <c r="F240" i="2"/>
  <c r="F241" i="2" s="1"/>
  <c r="F242" i="2" s="1"/>
  <c r="F243" i="2" s="1"/>
  <c r="F244" i="2" s="1"/>
  <c r="F245" i="2" s="1"/>
  <c r="F246" i="2" s="1"/>
  <c r="F247" i="2" s="1"/>
  <c r="D240" i="2"/>
  <c r="J239" i="2"/>
  <c r="J238" i="2"/>
  <c r="J237" i="2"/>
  <c r="J236" i="2"/>
  <c r="I236" i="2"/>
  <c r="I237" i="2" s="1"/>
  <c r="I238" i="2" s="1"/>
  <c r="I239" i="2" s="1"/>
  <c r="I240" i="2" s="1"/>
  <c r="I241" i="2" s="1"/>
  <c r="I242" i="2" s="1"/>
  <c r="I243" i="2" s="1"/>
  <c r="I244" i="2" s="1"/>
  <c r="I245" i="2" s="1"/>
  <c r="I246" i="2" s="1"/>
  <c r="I247" i="2" s="1"/>
  <c r="G236" i="2"/>
  <c r="G237" i="2" s="1"/>
  <c r="E236" i="2"/>
  <c r="E237" i="2" s="1"/>
  <c r="E238" i="2" s="1"/>
  <c r="E239" i="2" s="1"/>
  <c r="E240" i="2" s="1"/>
  <c r="E241" i="2" s="1"/>
  <c r="E242" i="2" s="1"/>
  <c r="E243" i="2" s="1"/>
  <c r="E244" i="2" s="1"/>
  <c r="E245" i="2" s="1"/>
  <c r="E246" i="2" s="1"/>
  <c r="E247" i="2" s="1"/>
  <c r="J235" i="2"/>
  <c r="K235" i="2" s="1"/>
  <c r="L235" i="2" s="1"/>
  <c r="H224" i="2"/>
  <c r="H225" i="2" s="1"/>
  <c r="H226" i="2" s="1"/>
  <c r="H227" i="2" s="1"/>
  <c r="H228" i="2" s="1"/>
  <c r="H229" i="2" s="1"/>
  <c r="H230" i="2" s="1"/>
  <c r="H231" i="2" s="1"/>
  <c r="F224" i="2"/>
  <c r="F225" i="2" s="1"/>
  <c r="F226" i="2" s="1"/>
  <c r="F227" i="2" s="1"/>
  <c r="F228" i="2" s="1"/>
  <c r="F229" i="2" s="1"/>
  <c r="F230" i="2" s="1"/>
  <c r="F231" i="2" s="1"/>
  <c r="D224" i="2"/>
  <c r="D225" i="2" s="1"/>
  <c r="J223" i="2"/>
  <c r="J222" i="2"/>
  <c r="J221" i="2"/>
  <c r="K221" i="2" s="1"/>
  <c r="L221" i="2" s="1"/>
  <c r="J220" i="2"/>
  <c r="K220" i="2" s="1"/>
  <c r="L220" i="2" s="1"/>
  <c r="I220" i="2"/>
  <c r="I221" i="2" s="1"/>
  <c r="I222" i="2" s="1"/>
  <c r="I223" i="2" s="1"/>
  <c r="I224" i="2" s="1"/>
  <c r="I225" i="2" s="1"/>
  <c r="I226" i="2" s="1"/>
  <c r="I227" i="2" s="1"/>
  <c r="I228" i="2" s="1"/>
  <c r="I229" i="2" s="1"/>
  <c r="I230" i="2" s="1"/>
  <c r="I231" i="2" s="1"/>
  <c r="G220" i="2"/>
  <c r="G221" i="2" s="1"/>
  <c r="G222" i="2" s="1"/>
  <c r="G223" i="2" s="1"/>
  <c r="E220" i="2"/>
  <c r="E221" i="2" s="1"/>
  <c r="E222" i="2" s="1"/>
  <c r="E223" i="2" s="1"/>
  <c r="E224" i="2" s="1"/>
  <c r="E225" i="2" s="1"/>
  <c r="E226" i="2" s="1"/>
  <c r="E227" i="2" s="1"/>
  <c r="E228" i="2" s="1"/>
  <c r="E229" i="2" s="1"/>
  <c r="E230" i="2" s="1"/>
  <c r="E231" i="2" s="1"/>
  <c r="J219" i="2"/>
  <c r="K219" i="2" s="1"/>
  <c r="L219" i="2" s="1"/>
  <c r="D209" i="2"/>
  <c r="D210" i="2" s="1"/>
  <c r="H208" i="2"/>
  <c r="H209" i="2" s="1"/>
  <c r="H210" i="2" s="1"/>
  <c r="H211" i="2" s="1"/>
  <c r="H212" i="2" s="1"/>
  <c r="H213" i="2" s="1"/>
  <c r="H214" i="2" s="1"/>
  <c r="H215" i="2" s="1"/>
  <c r="F208" i="2"/>
  <c r="J208" i="2" s="1"/>
  <c r="K208" i="2" s="1"/>
  <c r="L208" i="2" s="1"/>
  <c r="J207" i="2"/>
  <c r="K207" i="2" s="1"/>
  <c r="J206" i="2"/>
  <c r="J205" i="2"/>
  <c r="K205" i="2" s="1"/>
  <c r="J204" i="2"/>
  <c r="K204" i="2" s="1"/>
  <c r="L204" i="2" s="1"/>
  <c r="I204" i="2"/>
  <c r="I205" i="2" s="1"/>
  <c r="I206" i="2" s="1"/>
  <c r="I207" i="2" s="1"/>
  <c r="I208" i="2" s="1"/>
  <c r="I209" i="2" s="1"/>
  <c r="I210" i="2" s="1"/>
  <c r="I211" i="2" s="1"/>
  <c r="I212" i="2" s="1"/>
  <c r="I213" i="2" s="1"/>
  <c r="I214" i="2" s="1"/>
  <c r="I215" i="2" s="1"/>
  <c r="G204" i="2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E204" i="2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J203" i="2"/>
  <c r="K203" i="2" s="1"/>
  <c r="L203" i="2" s="1"/>
  <c r="H192" i="2"/>
  <c r="H193" i="2" s="1"/>
  <c r="H194" i="2" s="1"/>
  <c r="H195" i="2" s="1"/>
  <c r="H196" i="2" s="1"/>
  <c r="H197" i="2" s="1"/>
  <c r="H198" i="2" s="1"/>
  <c r="H199" i="2" s="1"/>
  <c r="F192" i="2"/>
  <c r="F193" i="2" s="1"/>
  <c r="F194" i="2" s="1"/>
  <c r="F195" i="2" s="1"/>
  <c r="F196" i="2" s="1"/>
  <c r="F197" i="2" s="1"/>
  <c r="F198" i="2" s="1"/>
  <c r="F199" i="2" s="1"/>
  <c r="D192" i="2"/>
  <c r="D193" i="2" s="1"/>
  <c r="J191" i="2"/>
  <c r="K191" i="2" s="1"/>
  <c r="J190" i="2"/>
  <c r="J189" i="2"/>
  <c r="J188" i="2"/>
  <c r="I188" i="2"/>
  <c r="I189" i="2" s="1"/>
  <c r="I190" i="2" s="1"/>
  <c r="I191" i="2" s="1"/>
  <c r="I192" i="2" s="1"/>
  <c r="I193" i="2" s="1"/>
  <c r="I194" i="2" s="1"/>
  <c r="I195" i="2" s="1"/>
  <c r="I196" i="2" s="1"/>
  <c r="I197" i="2" s="1"/>
  <c r="I198" i="2" s="1"/>
  <c r="I199" i="2" s="1"/>
  <c r="G188" i="2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E188" i="2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J187" i="2"/>
  <c r="K187" i="2" s="1"/>
  <c r="L187" i="2" s="1"/>
  <c r="H176" i="2"/>
  <c r="H177" i="2" s="1"/>
  <c r="H178" i="2" s="1"/>
  <c r="H179" i="2" s="1"/>
  <c r="H180" i="2" s="1"/>
  <c r="H181" i="2" s="1"/>
  <c r="H182" i="2" s="1"/>
  <c r="H183" i="2" s="1"/>
  <c r="F176" i="2"/>
  <c r="F177" i="2" s="1"/>
  <c r="F178" i="2" s="1"/>
  <c r="F179" i="2" s="1"/>
  <c r="F180" i="2" s="1"/>
  <c r="F181" i="2" s="1"/>
  <c r="F182" i="2" s="1"/>
  <c r="F183" i="2" s="1"/>
  <c r="D176" i="2"/>
  <c r="J175" i="2"/>
  <c r="J174" i="2"/>
  <c r="J173" i="2"/>
  <c r="J172" i="2"/>
  <c r="I172" i="2"/>
  <c r="I173" i="2" s="1"/>
  <c r="I174" i="2" s="1"/>
  <c r="I175" i="2" s="1"/>
  <c r="I176" i="2" s="1"/>
  <c r="I177" i="2" s="1"/>
  <c r="I178" i="2" s="1"/>
  <c r="I179" i="2" s="1"/>
  <c r="I180" i="2" s="1"/>
  <c r="I181" i="2" s="1"/>
  <c r="I182" i="2" s="1"/>
  <c r="I183" i="2" s="1"/>
  <c r="G172" i="2"/>
  <c r="G173" i="2" s="1"/>
  <c r="G174" i="2" s="1"/>
  <c r="G175" i="2" s="1"/>
  <c r="E172" i="2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J171" i="2"/>
  <c r="K171" i="2" s="1"/>
  <c r="L171" i="2" s="1"/>
  <c r="H160" i="2"/>
  <c r="H161" i="2" s="1"/>
  <c r="H162" i="2" s="1"/>
  <c r="H163" i="2" s="1"/>
  <c r="H164" i="2" s="1"/>
  <c r="H165" i="2" s="1"/>
  <c r="H166" i="2" s="1"/>
  <c r="H167" i="2" s="1"/>
  <c r="F160" i="2"/>
  <c r="F161" i="2" s="1"/>
  <c r="F162" i="2" s="1"/>
  <c r="F163" i="2" s="1"/>
  <c r="F164" i="2" s="1"/>
  <c r="F165" i="2" s="1"/>
  <c r="F166" i="2" s="1"/>
  <c r="F167" i="2" s="1"/>
  <c r="D160" i="2"/>
  <c r="D161" i="2" s="1"/>
  <c r="J159" i="2"/>
  <c r="J158" i="2"/>
  <c r="J157" i="2"/>
  <c r="K157" i="2" s="1"/>
  <c r="L157" i="2" s="1"/>
  <c r="J156" i="2"/>
  <c r="K156" i="2" s="1"/>
  <c r="L156" i="2" s="1"/>
  <c r="I156" i="2"/>
  <c r="I157" i="2" s="1"/>
  <c r="I158" i="2" s="1"/>
  <c r="I159" i="2" s="1"/>
  <c r="I160" i="2" s="1"/>
  <c r="I161" i="2" s="1"/>
  <c r="I162" i="2" s="1"/>
  <c r="I163" i="2" s="1"/>
  <c r="I164" i="2" s="1"/>
  <c r="I165" i="2" s="1"/>
  <c r="I166" i="2" s="1"/>
  <c r="I167" i="2" s="1"/>
  <c r="G156" i="2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E156" i="2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J155" i="2"/>
  <c r="K155" i="2" s="1"/>
  <c r="L155" i="2" s="1"/>
  <c r="H144" i="2"/>
  <c r="H145" i="2" s="1"/>
  <c r="H146" i="2" s="1"/>
  <c r="H147" i="2" s="1"/>
  <c r="H148" i="2" s="1"/>
  <c r="H149" i="2" s="1"/>
  <c r="H150" i="2" s="1"/>
  <c r="H151" i="2" s="1"/>
  <c r="D144" i="2"/>
  <c r="D145" i="2" s="1"/>
  <c r="I140" i="2"/>
  <c r="I141" i="2" s="1"/>
  <c r="I142" i="2" s="1"/>
  <c r="I143" i="2" s="1"/>
  <c r="I144" i="2" s="1"/>
  <c r="I145" i="2" s="1"/>
  <c r="I146" i="2" s="1"/>
  <c r="I147" i="2" s="1"/>
  <c r="I148" i="2" s="1"/>
  <c r="I149" i="2" s="1"/>
  <c r="I150" i="2" s="1"/>
  <c r="I151" i="2" s="1"/>
  <c r="G140" i="2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F140" i="2"/>
  <c r="F141" i="2" s="1"/>
  <c r="F142" i="2" s="1"/>
  <c r="E140" i="2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J139" i="2"/>
  <c r="K139" i="2" s="1"/>
  <c r="L139" i="2" s="1"/>
  <c r="H124" i="2"/>
  <c r="H125" i="2" s="1"/>
  <c r="H126" i="2" s="1"/>
  <c r="H127" i="2" s="1"/>
  <c r="H128" i="2" s="1"/>
  <c r="H129" i="2" s="1"/>
  <c r="H130" i="2" s="1"/>
  <c r="H131" i="2" s="1"/>
  <c r="F124" i="2"/>
  <c r="F125" i="2" s="1"/>
  <c r="F126" i="2" s="1"/>
  <c r="F127" i="2" s="1"/>
  <c r="F128" i="2" s="1"/>
  <c r="F129" i="2" s="1"/>
  <c r="F130" i="2" s="1"/>
  <c r="F131" i="2" s="1"/>
  <c r="D124" i="2"/>
  <c r="D125" i="2" s="1"/>
  <c r="J123" i="2"/>
  <c r="J122" i="2"/>
  <c r="J121" i="2"/>
  <c r="J120" i="2"/>
  <c r="I120" i="2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G120" i="2"/>
  <c r="G121" i="2" s="1"/>
  <c r="E120" i="2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J119" i="2"/>
  <c r="K119" i="2" s="1"/>
  <c r="L119" i="2" s="1"/>
  <c r="H108" i="2"/>
  <c r="H109" i="2" s="1"/>
  <c r="H110" i="2" s="1"/>
  <c r="H111" i="2" s="1"/>
  <c r="H112" i="2" s="1"/>
  <c r="H113" i="2" s="1"/>
  <c r="H114" i="2" s="1"/>
  <c r="H115" i="2" s="1"/>
  <c r="F108" i="2"/>
  <c r="F109" i="2" s="1"/>
  <c r="F110" i="2" s="1"/>
  <c r="F111" i="2" s="1"/>
  <c r="F112" i="2" s="1"/>
  <c r="F113" i="2" s="1"/>
  <c r="F114" i="2" s="1"/>
  <c r="F115" i="2" s="1"/>
  <c r="D108" i="2"/>
  <c r="J107" i="2"/>
  <c r="J106" i="2"/>
  <c r="J105" i="2"/>
  <c r="J104" i="2"/>
  <c r="I104" i="2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G104" i="2"/>
  <c r="G105" i="2" s="1"/>
  <c r="E104" i="2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J103" i="2"/>
  <c r="K103" i="2" s="1"/>
  <c r="L103" i="2" s="1"/>
  <c r="H92" i="2"/>
  <c r="H93" i="2" s="1"/>
  <c r="H94" i="2" s="1"/>
  <c r="H95" i="2" s="1"/>
  <c r="H96" i="2" s="1"/>
  <c r="H97" i="2" s="1"/>
  <c r="H98" i="2" s="1"/>
  <c r="H99" i="2" s="1"/>
  <c r="F92" i="2"/>
  <c r="F93" i="2" s="1"/>
  <c r="F94" i="2" s="1"/>
  <c r="F95" i="2" s="1"/>
  <c r="F96" i="2" s="1"/>
  <c r="F97" i="2" s="1"/>
  <c r="F98" i="2" s="1"/>
  <c r="F99" i="2" s="1"/>
  <c r="D92" i="2"/>
  <c r="D93" i="2" s="1"/>
  <c r="J91" i="2"/>
  <c r="J90" i="2"/>
  <c r="J89" i="2"/>
  <c r="K89" i="2" s="1"/>
  <c r="L89" i="2" s="1"/>
  <c r="J88" i="2"/>
  <c r="K88" i="2" s="1"/>
  <c r="L88" i="2" s="1"/>
  <c r="I88" i="2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G88" i="2"/>
  <c r="G89" i="2" s="1"/>
  <c r="E88" i="2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J87" i="2"/>
  <c r="K87" i="2" s="1"/>
  <c r="L87" i="2" s="1"/>
  <c r="D77" i="2"/>
  <c r="D78" i="2" s="1"/>
  <c r="H76" i="2"/>
  <c r="H77" i="2" s="1"/>
  <c r="H78" i="2" s="1"/>
  <c r="H79" i="2" s="1"/>
  <c r="H80" i="2" s="1"/>
  <c r="H81" i="2" s="1"/>
  <c r="H82" i="2" s="1"/>
  <c r="H83" i="2" s="1"/>
  <c r="F76" i="2"/>
  <c r="J76" i="2" s="1"/>
  <c r="J75" i="2"/>
  <c r="J74" i="2"/>
  <c r="J73" i="2"/>
  <c r="K73" i="2" s="1"/>
  <c r="J72" i="2"/>
  <c r="K72" i="2" s="1"/>
  <c r="L72" i="2" s="1"/>
  <c r="I72" i="2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G72" i="2"/>
  <c r="G73" i="2" s="1"/>
  <c r="E72" i="2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J71" i="2"/>
  <c r="K71" i="2" s="1"/>
  <c r="L71" i="2" s="1"/>
  <c r="H60" i="2"/>
  <c r="H61" i="2" s="1"/>
  <c r="H62" i="2" s="1"/>
  <c r="H63" i="2" s="1"/>
  <c r="H64" i="2" s="1"/>
  <c r="H65" i="2" s="1"/>
  <c r="H66" i="2" s="1"/>
  <c r="H67" i="2" s="1"/>
  <c r="F60" i="2"/>
  <c r="F61" i="2" s="1"/>
  <c r="F62" i="2" s="1"/>
  <c r="F63" i="2" s="1"/>
  <c r="F64" i="2" s="1"/>
  <c r="F65" i="2" s="1"/>
  <c r="F66" i="2" s="1"/>
  <c r="F67" i="2" s="1"/>
  <c r="D60" i="2"/>
  <c r="D61" i="2" s="1"/>
  <c r="J59" i="2"/>
  <c r="J58" i="2"/>
  <c r="J57" i="2"/>
  <c r="J56" i="2"/>
  <c r="I56" i="2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G56" i="2"/>
  <c r="G57" i="2" s="1"/>
  <c r="G58" i="2" s="1"/>
  <c r="E56" i="2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J55" i="2"/>
  <c r="K55" i="2" s="1"/>
  <c r="L55" i="2" s="1"/>
  <c r="H44" i="2"/>
  <c r="H45" i="2" s="1"/>
  <c r="H46" i="2" s="1"/>
  <c r="H47" i="2" s="1"/>
  <c r="H48" i="2" s="1"/>
  <c r="H49" i="2" s="1"/>
  <c r="H50" i="2" s="1"/>
  <c r="H51" i="2" s="1"/>
  <c r="F44" i="2"/>
  <c r="F45" i="2" s="1"/>
  <c r="F46" i="2" s="1"/>
  <c r="F47" i="2" s="1"/>
  <c r="F48" i="2" s="1"/>
  <c r="F49" i="2" s="1"/>
  <c r="F50" i="2" s="1"/>
  <c r="F51" i="2" s="1"/>
  <c r="D44" i="2"/>
  <c r="J43" i="2"/>
  <c r="J42" i="2"/>
  <c r="J41" i="2"/>
  <c r="J40" i="2"/>
  <c r="I40" i="2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G40" i="2"/>
  <c r="G41" i="2" s="1"/>
  <c r="G42" i="2" s="1"/>
  <c r="G43" i="2" s="1"/>
  <c r="E40" i="2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J39" i="2"/>
  <c r="K39" i="2" s="1"/>
  <c r="L39" i="2" s="1"/>
  <c r="H28" i="2"/>
  <c r="H29" i="2" s="1"/>
  <c r="H30" i="2" s="1"/>
  <c r="H31" i="2" s="1"/>
  <c r="H32" i="2" s="1"/>
  <c r="H33" i="2" s="1"/>
  <c r="H34" i="2" s="1"/>
  <c r="H35" i="2" s="1"/>
  <c r="F28" i="2"/>
  <c r="F29" i="2" s="1"/>
  <c r="F30" i="2" s="1"/>
  <c r="F31" i="2" s="1"/>
  <c r="F32" i="2" s="1"/>
  <c r="F33" i="2" s="1"/>
  <c r="F34" i="2" s="1"/>
  <c r="F35" i="2" s="1"/>
  <c r="D28" i="2"/>
  <c r="D29" i="2" s="1"/>
  <c r="J27" i="2"/>
  <c r="J26" i="2"/>
  <c r="J25" i="2"/>
  <c r="K25" i="2" s="1"/>
  <c r="L25" i="2" s="1"/>
  <c r="J24" i="2"/>
  <c r="K24" i="2" s="1"/>
  <c r="L24" i="2" s="1"/>
  <c r="I24" i="2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G24" i="2"/>
  <c r="G25" i="2" s="1"/>
  <c r="G26" i="2" s="1"/>
  <c r="E24" i="2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J23" i="2"/>
  <c r="K23" i="2" s="1"/>
  <c r="L23" i="2" s="1"/>
  <c r="AC7" i="2" s="1"/>
  <c r="K10" i="4" s="1"/>
  <c r="H12" i="2"/>
  <c r="H13" i="2" s="1"/>
  <c r="H14" i="2" s="1"/>
  <c r="H15" i="2" s="1"/>
  <c r="H16" i="2" s="1"/>
  <c r="H17" i="2" s="1"/>
  <c r="H18" i="2" s="1"/>
  <c r="H19" i="2" s="1"/>
  <c r="D12" i="2"/>
  <c r="D13" i="2" s="1"/>
  <c r="I8" i="2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F8" i="2"/>
  <c r="F9" i="2" s="1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J7" i="2"/>
  <c r="K7" i="2" s="1"/>
  <c r="L7" i="2" s="1"/>
  <c r="J123" i="1"/>
  <c r="J122" i="1"/>
  <c r="J121" i="1"/>
  <c r="J120" i="1"/>
  <c r="I120" i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J119" i="1"/>
  <c r="K119" i="1" s="1"/>
  <c r="L119" i="1" s="1"/>
  <c r="J107" i="1"/>
  <c r="J106" i="1"/>
  <c r="J105" i="1"/>
  <c r="J104" i="1"/>
  <c r="I104" i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J103" i="1"/>
  <c r="K103" i="1" s="1"/>
  <c r="L103" i="1" s="1"/>
  <c r="J91" i="1"/>
  <c r="J90" i="1"/>
  <c r="J89" i="1"/>
  <c r="J88" i="1"/>
  <c r="I88" i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J87" i="1"/>
  <c r="K87" i="1" s="1"/>
  <c r="L87" i="1" s="1"/>
  <c r="J75" i="1"/>
  <c r="J74" i="1"/>
  <c r="J73" i="1"/>
  <c r="J72" i="1"/>
  <c r="I72" i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J71" i="1"/>
  <c r="K71" i="1" s="1"/>
  <c r="L71" i="1" s="1"/>
  <c r="J59" i="1"/>
  <c r="J58" i="1"/>
  <c r="J57" i="1"/>
  <c r="J56" i="1"/>
  <c r="I56" i="1"/>
  <c r="I57" i="1" s="1"/>
  <c r="J55" i="1"/>
  <c r="K55" i="1" s="1"/>
  <c r="L55" i="1" s="1"/>
  <c r="J43" i="1"/>
  <c r="J42" i="1"/>
  <c r="J41" i="1"/>
  <c r="J40" i="1"/>
  <c r="I40" i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J39" i="1"/>
  <c r="K39" i="1" s="1"/>
  <c r="L39" i="1" s="1"/>
  <c r="J27" i="1"/>
  <c r="J26" i="1"/>
  <c r="J25" i="1"/>
  <c r="J24" i="1"/>
  <c r="I24" i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J23" i="1"/>
  <c r="K23" i="1" s="1"/>
  <c r="L23" i="1" s="1"/>
  <c r="I8" i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J7" i="1"/>
  <c r="K7" i="1" s="1"/>
  <c r="L7" i="1" s="1"/>
  <c r="K42" i="2" l="1"/>
  <c r="L42" i="2" s="1"/>
  <c r="K174" i="2"/>
  <c r="L174" i="2" s="1"/>
  <c r="L191" i="2"/>
  <c r="K323" i="2"/>
  <c r="L323" i="2" s="1"/>
  <c r="K353" i="2"/>
  <c r="L353" i="2" s="1"/>
  <c r="L421" i="2"/>
  <c r="L469" i="2"/>
  <c r="K486" i="2"/>
  <c r="L486" i="2" s="1"/>
  <c r="K516" i="2"/>
  <c r="L516" i="2" s="1"/>
  <c r="K26" i="2"/>
  <c r="L26" i="2" s="1"/>
  <c r="K43" i="2"/>
  <c r="L43" i="2" s="1"/>
  <c r="K56" i="2"/>
  <c r="L56" i="2" s="1"/>
  <c r="L73" i="2"/>
  <c r="K120" i="2"/>
  <c r="L120" i="2" s="1"/>
  <c r="K158" i="2"/>
  <c r="L158" i="2" s="1"/>
  <c r="K175" i="2"/>
  <c r="L175" i="2" s="1"/>
  <c r="K188" i="2"/>
  <c r="L188" i="2" s="1"/>
  <c r="L205" i="2"/>
  <c r="K222" i="2"/>
  <c r="L222" i="2" s="1"/>
  <c r="K252" i="2"/>
  <c r="L252" i="2" s="1"/>
  <c r="K354" i="2"/>
  <c r="L354" i="2" s="1"/>
  <c r="K384" i="2"/>
  <c r="L384" i="2" s="1"/>
  <c r="K423" i="2"/>
  <c r="L423" i="2" s="1"/>
  <c r="K436" i="2"/>
  <c r="L436" i="2" s="1"/>
  <c r="K453" i="2"/>
  <c r="L453" i="2" s="1"/>
  <c r="K470" i="2"/>
  <c r="L470" i="2" s="1"/>
  <c r="K500" i="2"/>
  <c r="L500" i="2" s="1"/>
  <c r="K517" i="2"/>
  <c r="L517" i="2" s="1"/>
  <c r="K40" i="2"/>
  <c r="L40" i="2" s="1"/>
  <c r="J44" i="2"/>
  <c r="K57" i="2"/>
  <c r="L57" i="2" s="1"/>
  <c r="K104" i="2"/>
  <c r="L104" i="2" s="1"/>
  <c r="K121" i="2"/>
  <c r="L121" i="2" s="1"/>
  <c r="K159" i="2"/>
  <c r="L159" i="2" s="1"/>
  <c r="K172" i="2"/>
  <c r="L172" i="2" s="1"/>
  <c r="K189" i="2"/>
  <c r="L189" i="2" s="1"/>
  <c r="K206" i="2"/>
  <c r="L206" i="2" s="1"/>
  <c r="K223" i="2"/>
  <c r="L223" i="2" s="1"/>
  <c r="K236" i="2"/>
  <c r="L236" i="2" s="1"/>
  <c r="K253" i="2"/>
  <c r="L253" i="2" s="1"/>
  <c r="K304" i="2"/>
  <c r="L304" i="2" s="1"/>
  <c r="K321" i="2"/>
  <c r="L321" i="2" s="1"/>
  <c r="K355" i="2"/>
  <c r="L355" i="2" s="1"/>
  <c r="K437" i="2"/>
  <c r="L437" i="2" s="1"/>
  <c r="K454" i="2"/>
  <c r="L454" i="2" s="1"/>
  <c r="L471" i="2"/>
  <c r="K501" i="2"/>
  <c r="L501" i="2" s="1"/>
  <c r="K41" i="2"/>
  <c r="L41" i="2" s="1"/>
  <c r="K58" i="2"/>
  <c r="L58" i="2" s="1"/>
  <c r="K105" i="2"/>
  <c r="L105" i="2" s="1"/>
  <c r="K173" i="2"/>
  <c r="L173" i="2" s="1"/>
  <c r="K190" i="2"/>
  <c r="L190" i="2" s="1"/>
  <c r="L207" i="2"/>
  <c r="K237" i="2"/>
  <c r="L237" i="2" s="1"/>
  <c r="J292" i="2"/>
  <c r="K305" i="2"/>
  <c r="L305" i="2" s="1"/>
  <c r="K322" i="2"/>
  <c r="L322" i="2" s="1"/>
  <c r="K369" i="2"/>
  <c r="L369" i="2" s="1"/>
  <c r="L420" i="2"/>
  <c r="K455" i="2"/>
  <c r="L455" i="2" s="1"/>
  <c r="K553" i="2"/>
  <c r="L553" i="2" s="1"/>
  <c r="K569" i="2"/>
  <c r="L569" i="2" s="1"/>
  <c r="K586" i="2"/>
  <c r="L586" i="2" s="1"/>
  <c r="L603" i="2"/>
  <c r="K633" i="2"/>
  <c r="L633" i="2" s="1"/>
  <c r="K587" i="2"/>
  <c r="L587" i="2" s="1"/>
  <c r="K634" i="2"/>
  <c r="L634" i="2" s="1"/>
  <c r="K422" i="2"/>
  <c r="L422" i="2" s="1"/>
  <c r="K554" i="2"/>
  <c r="L554" i="2" s="1"/>
  <c r="K584" i="2"/>
  <c r="L584" i="2" s="1"/>
  <c r="K601" i="2"/>
  <c r="L601" i="2" s="1"/>
  <c r="K618" i="2"/>
  <c r="L618" i="2" s="1"/>
  <c r="K648" i="2"/>
  <c r="L648" i="2" s="1"/>
  <c r="K555" i="2"/>
  <c r="L555" i="2" s="1"/>
  <c r="K568" i="2"/>
  <c r="L568" i="2" s="1"/>
  <c r="J572" i="2"/>
  <c r="K585" i="2"/>
  <c r="L585" i="2" s="1"/>
  <c r="K602" i="2"/>
  <c r="L602" i="2" s="1"/>
  <c r="L619" i="2"/>
  <c r="K632" i="2"/>
  <c r="L632" i="2" s="1"/>
  <c r="K649" i="2"/>
  <c r="L649" i="2" s="1"/>
  <c r="J10" i="4"/>
  <c r="J144" i="4"/>
  <c r="J46" i="4"/>
  <c r="AC536" i="2"/>
  <c r="K144" i="4" s="1"/>
  <c r="AC538" i="2"/>
  <c r="K146" i="4" s="1"/>
  <c r="AC535" i="2"/>
  <c r="K143" i="4" s="1"/>
  <c r="AC537" i="2"/>
  <c r="K145" i="4" s="1"/>
  <c r="AC403" i="2"/>
  <c r="K110" i="4" s="1"/>
  <c r="AC405" i="2"/>
  <c r="K112" i="4" s="1"/>
  <c r="AC404" i="2"/>
  <c r="K111" i="4" s="1"/>
  <c r="AC406" i="2"/>
  <c r="K113" i="4" s="1"/>
  <c r="AC271" i="2"/>
  <c r="K76" i="4" s="1"/>
  <c r="AC273" i="2"/>
  <c r="K78" i="4" s="1"/>
  <c r="AC272" i="2"/>
  <c r="K77" i="4" s="1"/>
  <c r="AC139" i="2"/>
  <c r="K43" i="4" s="1"/>
  <c r="L43" i="4" s="1"/>
  <c r="AC141" i="2"/>
  <c r="K45" i="4" s="1"/>
  <c r="L45" i="4" s="1"/>
  <c r="AC140" i="2"/>
  <c r="K44" i="4" s="1"/>
  <c r="L44" i="4" s="1"/>
  <c r="AC142" i="2"/>
  <c r="K46" i="4" s="1"/>
  <c r="L46" i="4" s="1"/>
  <c r="L10" i="4"/>
  <c r="J7" i="3"/>
  <c r="O50" i="1"/>
  <c r="K7" i="3"/>
  <c r="L144" i="4"/>
  <c r="L143" i="4"/>
  <c r="L111" i="4"/>
  <c r="L110" i="4"/>
  <c r="L77" i="4"/>
  <c r="L76" i="4"/>
  <c r="J140" i="2"/>
  <c r="K140" i="2" s="1"/>
  <c r="L140" i="2" s="1"/>
  <c r="J324" i="2"/>
  <c r="K324" i="2" s="1"/>
  <c r="L324" i="2" s="1"/>
  <c r="J588" i="2"/>
  <c r="K588" i="2" s="1"/>
  <c r="L588" i="2" s="1"/>
  <c r="I11" i="3"/>
  <c r="I12" i="3" s="1"/>
  <c r="I13" i="3" s="1"/>
  <c r="I14" i="3" s="1"/>
  <c r="I15" i="3" s="1"/>
  <c r="I16" i="3" s="1"/>
  <c r="I17" i="3" s="1"/>
  <c r="I18" i="3" s="1"/>
  <c r="J272" i="2"/>
  <c r="K272" i="2" s="1"/>
  <c r="L272" i="2" s="1"/>
  <c r="D325" i="2"/>
  <c r="D326" i="2" s="1"/>
  <c r="J404" i="2"/>
  <c r="K404" i="2" s="1"/>
  <c r="L404" i="2" s="1"/>
  <c r="D589" i="2"/>
  <c r="J589" i="2" s="1"/>
  <c r="K589" i="2" s="1"/>
  <c r="L589" i="2" s="1"/>
  <c r="J108" i="2"/>
  <c r="J176" i="2"/>
  <c r="J240" i="2"/>
  <c r="J372" i="2"/>
  <c r="J424" i="2"/>
  <c r="K424" i="2" s="1"/>
  <c r="L424" i="2" s="1"/>
  <c r="J456" i="2"/>
  <c r="K456" i="2" s="1"/>
  <c r="L456" i="2" s="1"/>
  <c r="F538" i="2"/>
  <c r="J537" i="2"/>
  <c r="K537" i="2" s="1"/>
  <c r="L537" i="2" s="1"/>
  <c r="D542" i="2"/>
  <c r="J557" i="2"/>
  <c r="K557" i="2" s="1"/>
  <c r="L557" i="2" s="1"/>
  <c r="D558" i="2"/>
  <c r="G570" i="2"/>
  <c r="K570" i="2" s="1"/>
  <c r="L570" i="2" s="1"/>
  <c r="J536" i="2"/>
  <c r="K536" i="2" s="1"/>
  <c r="L536" i="2" s="1"/>
  <c r="J556" i="2"/>
  <c r="K556" i="2" s="1"/>
  <c r="L556" i="2" s="1"/>
  <c r="D573" i="2"/>
  <c r="D590" i="2"/>
  <c r="D607" i="2"/>
  <c r="G620" i="2"/>
  <c r="G621" i="2" s="1"/>
  <c r="G622" i="2" s="1"/>
  <c r="G623" i="2" s="1"/>
  <c r="G624" i="2" s="1"/>
  <c r="G625" i="2" s="1"/>
  <c r="G626" i="2" s="1"/>
  <c r="G627" i="2" s="1"/>
  <c r="J621" i="2"/>
  <c r="K621" i="2" s="1"/>
  <c r="L621" i="2" s="1"/>
  <c r="D622" i="2"/>
  <c r="F605" i="2"/>
  <c r="F606" i="2" s="1"/>
  <c r="F607" i="2" s="1"/>
  <c r="F608" i="2" s="1"/>
  <c r="F609" i="2" s="1"/>
  <c r="F610" i="2" s="1"/>
  <c r="F611" i="2" s="1"/>
  <c r="J620" i="2"/>
  <c r="K620" i="2" s="1"/>
  <c r="L620" i="2" s="1"/>
  <c r="G635" i="2"/>
  <c r="K635" i="2" s="1"/>
  <c r="L635" i="2" s="1"/>
  <c r="G650" i="2"/>
  <c r="K650" i="2" s="1"/>
  <c r="L650" i="2" s="1"/>
  <c r="J653" i="2"/>
  <c r="D654" i="2"/>
  <c r="D637" i="2"/>
  <c r="J652" i="2"/>
  <c r="F407" i="2"/>
  <c r="J406" i="2"/>
  <c r="K406" i="2" s="1"/>
  <c r="L406" i="2" s="1"/>
  <c r="J426" i="2"/>
  <c r="K426" i="2" s="1"/>
  <c r="L426" i="2" s="1"/>
  <c r="D427" i="2"/>
  <c r="G438" i="2"/>
  <c r="K438" i="2" s="1"/>
  <c r="L438" i="2" s="1"/>
  <c r="J441" i="2"/>
  <c r="D442" i="2"/>
  <c r="J458" i="2"/>
  <c r="K458" i="2" s="1"/>
  <c r="L458" i="2" s="1"/>
  <c r="D459" i="2"/>
  <c r="J405" i="2"/>
  <c r="K405" i="2" s="1"/>
  <c r="L405" i="2" s="1"/>
  <c r="D410" i="2"/>
  <c r="J425" i="2"/>
  <c r="K425" i="2" s="1"/>
  <c r="L425" i="2" s="1"/>
  <c r="J440" i="2"/>
  <c r="J457" i="2"/>
  <c r="K457" i="2" s="1"/>
  <c r="L457" i="2" s="1"/>
  <c r="D475" i="2"/>
  <c r="G487" i="2"/>
  <c r="K487" i="2" s="1"/>
  <c r="L487" i="2" s="1"/>
  <c r="J489" i="2"/>
  <c r="D490" i="2"/>
  <c r="F473" i="2"/>
  <c r="F474" i="2" s="1"/>
  <c r="F475" i="2" s="1"/>
  <c r="F476" i="2" s="1"/>
  <c r="F477" i="2" s="1"/>
  <c r="F478" i="2" s="1"/>
  <c r="F479" i="2" s="1"/>
  <c r="J488" i="2"/>
  <c r="G502" i="2"/>
  <c r="K502" i="2" s="1"/>
  <c r="L502" i="2" s="1"/>
  <c r="G518" i="2"/>
  <c r="K518" i="2" s="1"/>
  <c r="L518" i="2" s="1"/>
  <c r="J521" i="2"/>
  <c r="D522" i="2"/>
  <c r="D505" i="2"/>
  <c r="J520" i="2"/>
  <c r="F275" i="2"/>
  <c r="J274" i="2"/>
  <c r="K274" i="2" s="1"/>
  <c r="L274" i="2" s="1"/>
  <c r="J273" i="2"/>
  <c r="K273" i="2" s="1"/>
  <c r="L273" i="2" s="1"/>
  <c r="D277" i="2"/>
  <c r="G290" i="2"/>
  <c r="K290" i="2" s="1"/>
  <c r="L290" i="2" s="1"/>
  <c r="AC274" i="2" s="1"/>
  <c r="K79" i="4" s="1"/>
  <c r="G306" i="2"/>
  <c r="K306" i="2" s="1"/>
  <c r="L306" i="2" s="1"/>
  <c r="J309" i="2"/>
  <c r="D310" i="2"/>
  <c r="J326" i="2"/>
  <c r="K326" i="2" s="1"/>
  <c r="L326" i="2" s="1"/>
  <c r="D327" i="2"/>
  <c r="G338" i="2"/>
  <c r="G339" i="2" s="1"/>
  <c r="G340" i="2" s="1"/>
  <c r="G341" i="2" s="1"/>
  <c r="G342" i="2" s="1"/>
  <c r="G343" i="2" s="1"/>
  <c r="G344" i="2" s="1"/>
  <c r="G345" i="2" s="1"/>
  <c r="G346" i="2" s="1"/>
  <c r="G347" i="2" s="1"/>
  <c r="D293" i="2"/>
  <c r="J308" i="2"/>
  <c r="J325" i="2"/>
  <c r="K325" i="2" s="1"/>
  <c r="L325" i="2" s="1"/>
  <c r="J340" i="2"/>
  <c r="K340" i="2" s="1"/>
  <c r="L340" i="2" s="1"/>
  <c r="F341" i="2"/>
  <c r="F342" i="2" s="1"/>
  <c r="F343" i="2" s="1"/>
  <c r="F344" i="2" s="1"/>
  <c r="F345" i="2" s="1"/>
  <c r="F346" i="2" s="1"/>
  <c r="F347" i="2" s="1"/>
  <c r="D343" i="2"/>
  <c r="J357" i="2"/>
  <c r="K357" i="2" s="1"/>
  <c r="L357" i="2" s="1"/>
  <c r="D358" i="2"/>
  <c r="J341" i="2"/>
  <c r="K341" i="2" s="1"/>
  <c r="L341" i="2" s="1"/>
  <c r="J356" i="2"/>
  <c r="K356" i="2" s="1"/>
  <c r="L356" i="2" s="1"/>
  <c r="G370" i="2"/>
  <c r="K370" i="2" s="1"/>
  <c r="L370" i="2" s="1"/>
  <c r="G386" i="2"/>
  <c r="K386" i="2" s="1"/>
  <c r="L386" i="2" s="1"/>
  <c r="J389" i="2"/>
  <c r="D390" i="2"/>
  <c r="D373" i="2"/>
  <c r="J388" i="2"/>
  <c r="F143" i="2"/>
  <c r="J142" i="2"/>
  <c r="K142" i="2" s="1"/>
  <c r="L142" i="2" s="1"/>
  <c r="J161" i="2"/>
  <c r="K161" i="2" s="1"/>
  <c r="L161" i="2" s="1"/>
  <c r="D162" i="2"/>
  <c r="J193" i="2"/>
  <c r="K193" i="2" s="1"/>
  <c r="L193" i="2" s="1"/>
  <c r="D194" i="2"/>
  <c r="J141" i="2"/>
  <c r="K141" i="2" s="1"/>
  <c r="L141" i="2" s="1"/>
  <c r="D146" i="2"/>
  <c r="G176" i="2"/>
  <c r="G177" i="2" s="1"/>
  <c r="G178" i="2" s="1"/>
  <c r="G179" i="2" s="1"/>
  <c r="G180" i="2" s="1"/>
  <c r="G181" i="2" s="1"/>
  <c r="G182" i="2" s="1"/>
  <c r="G183" i="2" s="1"/>
  <c r="J160" i="2"/>
  <c r="K160" i="2" s="1"/>
  <c r="L160" i="2" s="1"/>
  <c r="D177" i="2"/>
  <c r="J192" i="2"/>
  <c r="K192" i="2" s="1"/>
  <c r="L192" i="2" s="1"/>
  <c r="G224" i="2"/>
  <c r="G225" i="2" s="1"/>
  <c r="G226" i="2" s="1"/>
  <c r="G227" i="2" s="1"/>
  <c r="G228" i="2" s="1"/>
  <c r="G229" i="2" s="1"/>
  <c r="G230" i="2" s="1"/>
  <c r="G231" i="2" s="1"/>
  <c r="J225" i="2"/>
  <c r="D226" i="2"/>
  <c r="D211" i="2"/>
  <c r="F209" i="2"/>
  <c r="F210" i="2" s="1"/>
  <c r="F211" i="2" s="1"/>
  <c r="F212" i="2" s="1"/>
  <c r="F213" i="2" s="1"/>
  <c r="F214" i="2" s="1"/>
  <c r="F215" i="2" s="1"/>
  <c r="J224" i="2"/>
  <c r="K224" i="2" s="1"/>
  <c r="L224" i="2" s="1"/>
  <c r="G238" i="2"/>
  <c r="K238" i="2" s="1"/>
  <c r="L238" i="2" s="1"/>
  <c r="G254" i="2"/>
  <c r="K254" i="2" s="1"/>
  <c r="L254" i="2" s="1"/>
  <c r="J257" i="2"/>
  <c r="D258" i="2"/>
  <c r="D241" i="2"/>
  <c r="J256" i="2"/>
  <c r="F10" i="2"/>
  <c r="J9" i="2"/>
  <c r="K9" i="2" s="1"/>
  <c r="L9" i="2" s="1"/>
  <c r="J8" i="2"/>
  <c r="K8" i="2" s="1"/>
  <c r="L8" i="2" s="1"/>
  <c r="D14" i="2"/>
  <c r="G27" i="2"/>
  <c r="K27" i="2" s="1"/>
  <c r="L27" i="2" s="1"/>
  <c r="J29" i="2"/>
  <c r="D30" i="2"/>
  <c r="G44" i="2"/>
  <c r="G45" i="2" s="1"/>
  <c r="G46" i="2" s="1"/>
  <c r="G47" i="2" s="1"/>
  <c r="G48" i="2" s="1"/>
  <c r="G49" i="2" s="1"/>
  <c r="G50" i="2" s="1"/>
  <c r="G51" i="2" s="1"/>
  <c r="G59" i="2"/>
  <c r="K59" i="2" s="1"/>
  <c r="L59" i="2" s="1"/>
  <c r="J61" i="2"/>
  <c r="D62" i="2"/>
  <c r="G74" i="2"/>
  <c r="G75" i="2" s="1"/>
  <c r="G76" i="2" s="1"/>
  <c r="G77" i="2" s="1"/>
  <c r="G78" i="2" s="1"/>
  <c r="G79" i="2" s="1"/>
  <c r="G80" i="2" s="1"/>
  <c r="G81" i="2" s="1"/>
  <c r="G82" i="2" s="1"/>
  <c r="G83" i="2" s="1"/>
  <c r="J28" i="2"/>
  <c r="D45" i="2"/>
  <c r="J60" i="2"/>
  <c r="D79" i="2"/>
  <c r="G90" i="2"/>
  <c r="K90" i="2" s="1"/>
  <c r="L90" i="2" s="1"/>
  <c r="J93" i="2"/>
  <c r="D94" i="2"/>
  <c r="F77" i="2"/>
  <c r="F78" i="2" s="1"/>
  <c r="F79" i="2" s="1"/>
  <c r="F80" i="2" s="1"/>
  <c r="F81" i="2" s="1"/>
  <c r="F82" i="2" s="1"/>
  <c r="F83" i="2" s="1"/>
  <c r="J92" i="2"/>
  <c r="G106" i="2"/>
  <c r="K106" i="2" s="1"/>
  <c r="L106" i="2" s="1"/>
  <c r="G122" i="2"/>
  <c r="K122" i="2" s="1"/>
  <c r="L122" i="2" s="1"/>
  <c r="J125" i="2"/>
  <c r="D126" i="2"/>
  <c r="D109" i="2"/>
  <c r="J124" i="2"/>
  <c r="I58" i="1"/>
  <c r="E120" i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04" i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88" i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72" i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56" i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40" i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24" i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C7" i="4"/>
  <c r="C8" i="4"/>
  <c r="C9" i="4"/>
  <c r="C10" i="4"/>
  <c r="D8" i="4"/>
  <c r="D9" i="4"/>
  <c r="D10" i="4"/>
  <c r="G8" i="1"/>
  <c r="G9" i="1" s="1"/>
  <c r="G10" i="1" s="1"/>
  <c r="G11" i="1" s="1"/>
  <c r="G12" i="1" s="1"/>
  <c r="J77" i="2" l="1"/>
  <c r="K77" i="2" s="1"/>
  <c r="L77" i="2" s="1"/>
  <c r="J209" i="2"/>
  <c r="K209" i="2" s="1"/>
  <c r="L209" i="2" s="1"/>
  <c r="K74" i="2"/>
  <c r="L74" i="2" s="1"/>
  <c r="K225" i="2"/>
  <c r="L225" i="2" s="1"/>
  <c r="J47" i="4"/>
  <c r="K75" i="2"/>
  <c r="L75" i="2" s="1"/>
  <c r="K176" i="2"/>
  <c r="L176" i="2" s="1"/>
  <c r="J145" i="4"/>
  <c r="J11" i="4"/>
  <c r="K339" i="2"/>
  <c r="L339" i="2" s="1"/>
  <c r="K338" i="2"/>
  <c r="L338" i="2" s="1"/>
  <c r="K44" i="2"/>
  <c r="L44" i="2" s="1"/>
  <c r="J210" i="2"/>
  <c r="K210" i="2" s="1"/>
  <c r="L210" i="2" s="1"/>
  <c r="K76" i="2"/>
  <c r="L76" i="2" s="1"/>
  <c r="L145" i="4"/>
  <c r="L112" i="4"/>
  <c r="L78" i="4"/>
  <c r="AC9" i="2"/>
  <c r="K12" i="4" s="1"/>
  <c r="AC8" i="2"/>
  <c r="K11" i="4" s="1"/>
  <c r="L11" i="4" s="1"/>
  <c r="J342" i="2"/>
  <c r="K342" i="2" s="1"/>
  <c r="L342" i="2" s="1"/>
  <c r="J605" i="2"/>
  <c r="K605" i="2" s="1"/>
  <c r="L605" i="2" s="1"/>
  <c r="D638" i="2"/>
  <c r="J637" i="2"/>
  <c r="G651" i="2"/>
  <c r="K651" i="2" s="1"/>
  <c r="L651" i="2" s="1"/>
  <c r="D623" i="2"/>
  <c r="J622" i="2"/>
  <c r="K622" i="2" s="1"/>
  <c r="L622" i="2" s="1"/>
  <c r="J606" i="2"/>
  <c r="K606" i="2" s="1"/>
  <c r="L606" i="2" s="1"/>
  <c r="D591" i="2"/>
  <c r="J590" i="2"/>
  <c r="K590" i="2" s="1"/>
  <c r="L590" i="2" s="1"/>
  <c r="G571" i="2"/>
  <c r="K571" i="2" s="1"/>
  <c r="L571" i="2" s="1"/>
  <c r="D559" i="2"/>
  <c r="J558" i="2"/>
  <c r="K558" i="2" s="1"/>
  <c r="L558" i="2" s="1"/>
  <c r="D543" i="2"/>
  <c r="D655" i="2"/>
  <c r="J654" i="2"/>
  <c r="G636" i="2"/>
  <c r="K636" i="2" s="1"/>
  <c r="L636" i="2" s="1"/>
  <c r="D608" i="2"/>
  <c r="J607" i="2"/>
  <c r="K607" i="2" s="1"/>
  <c r="L607" i="2" s="1"/>
  <c r="D574" i="2"/>
  <c r="J573" i="2"/>
  <c r="F539" i="2"/>
  <c r="J538" i="2"/>
  <c r="K538" i="2" s="1"/>
  <c r="L538" i="2" s="1"/>
  <c r="D506" i="2"/>
  <c r="J505" i="2"/>
  <c r="G519" i="2"/>
  <c r="K519" i="2" s="1"/>
  <c r="L519" i="2" s="1"/>
  <c r="G503" i="2"/>
  <c r="K503" i="2" s="1"/>
  <c r="L503" i="2" s="1"/>
  <c r="G488" i="2"/>
  <c r="G489" i="2" s="1"/>
  <c r="G490" i="2" s="1"/>
  <c r="G491" i="2" s="1"/>
  <c r="G492" i="2" s="1"/>
  <c r="G493" i="2" s="1"/>
  <c r="G494" i="2" s="1"/>
  <c r="G495" i="2" s="1"/>
  <c r="J474" i="2"/>
  <c r="K474" i="2" s="1"/>
  <c r="L474" i="2" s="1"/>
  <c r="D411" i="2"/>
  <c r="D460" i="2"/>
  <c r="J459" i="2"/>
  <c r="K459" i="2" s="1"/>
  <c r="L459" i="2" s="1"/>
  <c r="D443" i="2"/>
  <c r="J442" i="2"/>
  <c r="D428" i="2"/>
  <c r="J427" i="2"/>
  <c r="K427" i="2" s="1"/>
  <c r="L427" i="2" s="1"/>
  <c r="D523" i="2"/>
  <c r="J522" i="2"/>
  <c r="J473" i="2"/>
  <c r="K473" i="2" s="1"/>
  <c r="L473" i="2" s="1"/>
  <c r="D491" i="2"/>
  <c r="J490" i="2"/>
  <c r="K490" i="2" s="1"/>
  <c r="L490" i="2" s="1"/>
  <c r="D476" i="2"/>
  <c r="J475" i="2"/>
  <c r="K475" i="2" s="1"/>
  <c r="L475" i="2" s="1"/>
  <c r="G439" i="2"/>
  <c r="K439" i="2" s="1"/>
  <c r="L439" i="2" s="1"/>
  <c r="J407" i="2"/>
  <c r="K407" i="2" s="1"/>
  <c r="L407" i="2" s="1"/>
  <c r="F408" i="2"/>
  <c r="D391" i="2"/>
  <c r="J390" i="2"/>
  <c r="D328" i="2"/>
  <c r="J327" i="2"/>
  <c r="K327" i="2" s="1"/>
  <c r="L327" i="2" s="1"/>
  <c r="D311" i="2"/>
  <c r="J310" i="2"/>
  <c r="D374" i="2"/>
  <c r="J373" i="2"/>
  <c r="G387" i="2"/>
  <c r="K387" i="2" s="1"/>
  <c r="L387" i="2" s="1"/>
  <c r="G371" i="2"/>
  <c r="K371" i="2" s="1"/>
  <c r="L371" i="2" s="1"/>
  <c r="D359" i="2"/>
  <c r="J358" i="2"/>
  <c r="K358" i="2" s="1"/>
  <c r="L358" i="2" s="1"/>
  <c r="D344" i="2"/>
  <c r="J343" i="2"/>
  <c r="K343" i="2" s="1"/>
  <c r="L343" i="2" s="1"/>
  <c r="D294" i="2"/>
  <c r="J293" i="2"/>
  <c r="G307" i="2"/>
  <c r="K307" i="2" s="1"/>
  <c r="L307" i="2" s="1"/>
  <c r="G291" i="2"/>
  <c r="K291" i="2" s="1"/>
  <c r="L291" i="2" s="1"/>
  <c r="D278" i="2"/>
  <c r="F276" i="2"/>
  <c r="J275" i="2"/>
  <c r="K275" i="2" s="1"/>
  <c r="L275" i="2" s="1"/>
  <c r="D259" i="2"/>
  <c r="J258" i="2"/>
  <c r="D242" i="2"/>
  <c r="J241" i="2"/>
  <c r="G255" i="2"/>
  <c r="K255" i="2" s="1"/>
  <c r="L255" i="2" s="1"/>
  <c r="G239" i="2"/>
  <c r="K239" i="2" s="1"/>
  <c r="L239" i="2" s="1"/>
  <c r="D212" i="2"/>
  <c r="J211" i="2"/>
  <c r="K211" i="2" s="1"/>
  <c r="L211" i="2" s="1"/>
  <c r="D227" i="2"/>
  <c r="J226" i="2"/>
  <c r="K226" i="2" s="1"/>
  <c r="L226" i="2" s="1"/>
  <c r="D178" i="2"/>
  <c r="J177" i="2"/>
  <c r="K177" i="2" s="1"/>
  <c r="L177" i="2" s="1"/>
  <c r="D147" i="2"/>
  <c r="D195" i="2"/>
  <c r="J194" i="2"/>
  <c r="K194" i="2" s="1"/>
  <c r="L194" i="2" s="1"/>
  <c r="D163" i="2"/>
  <c r="J162" i="2"/>
  <c r="K162" i="2" s="1"/>
  <c r="L162" i="2" s="1"/>
  <c r="J143" i="2"/>
  <c r="K143" i="2" s="1"/>
  <c r="L143" i="2" s="1"/>
  <c r="F144" i="2"/>
  <c r="D110" i="2"/>
  <c r="J109" i="2"/>
  <c r="G123" i="2"/>
  <c r="K123" i="2" s="1"/>
  <c r="L123" i="2" s="1"/>
  <c r="G107" i="2"/>
  <c r="K107" i="2" s="1"/>
  <c r="L107" i="2" s="1"/>
  <c r="D95" i="2"/>
  <c r="J94" i="2"/>
  <c r="D80" i="2"/>
  <c r="J79" i="2"/>
  <c r="K79" i="2" s="1"/>
  <c r="L79" i="2" s="1"/>
  <c r="D63" i="2"/>
  <c r="J62" i="2"/>
  <c r="K62" i="2" s="1"/>
  <c r="L62" i="2" s="1"/>
  <c r="D31" i="2"/>
  <c r="J30" i="2"/>
  <c r="D15" i="2"/>
  <c r="D127" i="2"/>
  <c r="J126" i="2"/>
  <c r="G91" i="2"/>
  <c r="K91" i="2" s="1"/>
  <c r="L91" i="2" s="1"/>
  <c r="AC10" i="2"/>
  <c r="K13" i="4" s="1"/>
  <c r="J78" i="2"/>
  <c r="K78" i="2" s="1"/>
  <c r="L78" i="2" s="1"/>
  <c r="D46" i="2"/>
  <c r="J45" i="2"/>
  <c r="K45" i="2" s="1"/>
  <c r="L45" i="2" s="1"/>
  <c r="G60" i="2"/>
  <c r="G61" i="2" s="1"/>
  <c r="G62" i="2" s="1"/>
  <c r="G63" i="2" s="1"/>
  <c r="G64" i="2" s="1"/>
  <c r="G65" i="2" s="1"/>
  <c r="G66" i="2" s="1"/>
  <c r="G67" i="2" s="1"/>
  <c r="G28" i="2"/>
  <c r="G29" i="2" s="1"/>
  <c r="G30" i="2" s="1"/>
  <c r="G31" i="2" s="1"/>
  <c r="G32" i="2" s="1"/>
  <c r="G33" i="2" s="1"/>
  <c r="G34" i="2" s="1"/>
  <c r="G35" i="2" s="1"/>
  <c r="F11" i="2"/>
  <c r="J10" i="2"/>
  <c r="K10" i="2" s="1"/>
  <c r="L10" i="2" s="1"/>
  <c r="I59" i="1"/>
  <c r="K60" i="2" l="1"/>
  <c r="L60" i="2" s="1"/>
  <c r="J48" i="4"/>
  <c r="K28" i="2"/>
  <c r="L28" i="2" s="1"/>
  <c r="K489" i="2"/>
  <c r="L489" i="2" s="1"/>
  <c r="K29" i="2"/>
  <c r="L29" i="2" s="1"/>
  <c r="K488" i="2"/>
  <c r="L488" i="2" s="1"/>
  <c r="K30" i="2"/>
  <c r="L30" i="2" s="1"/>
  <c r="K61" i="2"/>
  <c r="L61" i="2" s="1"/>
  <c r="J146" i="4"/>
  <c r="L146" i="4" s="1"/>
  <c r="J12" i="4"/>
  <c r="L12" i="4" s="1"/>
  <c r="L113" i="4"/>
  <c r="L79" i="4"/>
  <c r="F540" i="2"/>
  <c r="J539" i="2"/>
  <c r="K539" i="2" s="1"/>
  <c r="L539" i="2" s="1"/>
  <c r="J574" i="2"/>
  <c r="D575" i="2"/>
  <c r="J608" i="2"/>
  <c r="K608" i="2" s="1"/>
  <c r="L608" i="2" s="1"/>
  <c r="D609" i="2"/>
  <c r="J655" i="2"/>
  <c r="D656" i="2"/>
  <c r="D544" i="2"/>
  <c r="G572" i="2"/>
  <c r="K572" i="2" s="1"/>
  <c r="L572" i="2" s="1"/>
  <c r="J623" i="2"/>
  <c r="K623" i="2" s="1"/>
  <c r="L623" i="2" s="1"/>
  <c r="D624" i="2"/>
  <c r="G652" i="2"/>
  <c r="K652" i="2" s="1"/>
  <c r="L652" i="2" s="1"/>
  <c r="G637" i="2"/>
  <c r="G638" i="2" s="1"/>
  <c r="G639" i="2" s="1"/>
  <c r="G640" i="2" s="1"/>
  <c r="G641" i="2" s="1"/>
  <c r="G642" i="2" s="1"/>
  <c r="G643" i="2" s="1"/>
  <c r="J559" i="2"/>
  <c r="K559" i="2" s="1"/>
  <c r="L559" i="2" s="1"/>
  <c r="D560" i="2"/>
  <c r="J591" i="2"/>
  <c r="K591" i="2" s="1"/>
  <c r="L591" i="2" s="1"/>
  <c r="D592" i="2"/>
  <c r="J638" i="2"/>
  <c r="K638" i="2" s="1"/>
  <c r="L638" i="2" s="1"/>
  <c r="D639" i="2"/>
  <c r="F409" i="2"/>
  <c r="J408" i="2"/>
  <c r="K408" i="2" s="1"/>
  <c r="L408" i="2" s="1"/>
  <c r="J476" i="2"/>
  <c r="K476" i="2" s="1"/>
  <c r="L476" i="2" s="1"/>
  <c r="D477" i="2"/>
  <c r="J491" i="2"/>
  <c r="K491" i="2" s="1"/>
  <c r="L491" i="2" s="1"/>
  <c r="D492" i="2"/>
  <c r="J428" i="2"/>
  <c r="K428" i="2" s="1"/>
  <c r="L428" i="2" s="1"/>
  <c r="D429" i="2"/>
  <c r="J443" i="2"/>
  <c r="D444" i="2"/>
  <c r="J460" i="2"/>
  <c r="K460" i="2" s="1"/>
  <c r="L460" i="2" s="1"/>
  <c r="D461" i="2"/>
  <c r="D412" i="2"/>
  <c r="G520" i="2"/>
  <c r="K520" i="2" s="1"/>
  <c r="L520" i="2" s="1"/>
  <c r="G440" i="2"/>
  <c r="K440" i="2" s="1"/>
  <c r="L440" i="2" s="1"/>
  <c r="J523" i="2"/>
  <c r="D524" i="2"/>
  <c r="G504" i="2"/>
  <c r="K504" i="2" s="1"/>
  <c r="L504" i="2" s="1"/>
  <c r="J506" i="2"/>
  <c r="D507" i="2"/>
  <c r="D279" i="2"/>
  <c r="G292" i="2"/>
  <c r="K292" i="2" s="1"/>
  <c r="L292" i="2" s="1"/>
  <c r="J294" i="2"/>
  <c r="D295" i="2"/>
  <c r="J344" i="2"/>
  <c r="K344" i="2" s="1"/>
  <c r="L344" i="2" s="1"/>
  <c r="D345" i="2"/>
  <c r="J359" i="2"/>
  <c r="K359" i="2" s="1"/>
  <c r="L359" i="2" s="1"/>
  <c r="D360" i="2"/>
  <c r="G388" i="2"/>
  <c r="K388" i="2" s="1"/>
  <c r="L388" i="2" s="1"/>
  <c r="J311" i="2"/>
  <c r="D312" i="2"/>
  <c r="J328" i="2"/>
  <c r="K328" i="2" s="1"/>
  <c r="L328" i="2" s="1"/>
  <c r="D329" i="2"/>
  <c r="F277" i="2"/>
  <c r="J276" i="2"/>
  <c r="K276" i="2" s="1"/>
  <c r="L276" i="2" s="1"/>
  <c r="G308" i="2"/>
  <c r="K308" i="2" s="1"/>
  <c r="L308" i="2" s="1"/>
  <c r="G372" i="2"/>
  <c r="K372" i="2" s="1"/>
  <c r="L372" i="2" s="1"/>
  <c r="J374" i="2"/>
  <c r="D375" i="2"/>
  <c r="J391" i="2"/>
  <c r="D392" i="2"/>
  <c r="G240" i="2"/>
  <c r="K240" i="2" s="1"/>
  <c r="L240" i="2" s="1"/>
  <c r="J242" i="2"/>
  <c r="D243" i="2"/>
  <c r="F145" i="2"/>
  <c r="J144" i="2"/>
  <c r="K144" i="2" s="1"/>
  <c r="L144" i="2" s="1"/>
  <c r="J163" i="2"/>
  <c r="K163" i="2" s="1"/>
  <c r="L163" i="2" s="1"/>
  <c r="D164" i="2"/>
  <c r="J195" i="2"/>
  <c r="K195" i="2" s="1"/>
  <c r="L195" i="2" s="1"/>
  <c r="D196" i="2"/>
  <c r="D148" i="2"/>
  <c r="J178" i="2"/>
  <c r="K178" i="2" s="1"/>
  <c r="L178" i="2" s="1"/>
  <c r="D179" i="2"/>
  <c r="J227" i="2"/>
  <c r="K227" i="2" s="1"/>
  <c r="L227" i="2" s="1"/>
  <c r="D228" i="2"/>
  <c r="J212" i="2"/>
  <c r="K212" i="2" s="1"/>
  <c r="L212" i="2" s="1"/>
  <c r="D213" i="2"/>
  <c r="G256" i="2"/>
  <c r="K256" i="2" s="1"/>
  <c r="L256" i="2" s="1"/>
  <c r="J259" i="2"/>
  <c r="D260" i="2"/>
  <c r="J11" i="2"/>
  <c r="K11" i="2" s="1"/>
  <c r="L11" i="2" s="1"/>
  <c r="F12" i="2"/>
  <c r="J46" i="2"/>
  <c r="K46" i="2" s="1"/>
  <c r="L46" i="2" s="1"/>
  <c r="D47" i="2"/>
  <c r="J127" i="2"/>
  <c r="D128" i="2"/>
  <c r="J31" i="2"/>
  <c r="K31" i="2" s="1"/>
  <c r="L31" i="2" s="1"/>
  <c r="D32" i="2"/>
  <c r="J63" i="2"/>
  <c r="K63" i="2" s="1"/>
  <c r="L63" i="2" s="1"/>
  <c r="D64" i="2"/>
  <c r="J80" i="2"/>
  <c r="K80" i="2" s="1"/>
  <c r="L80" i="2" s="1"/>
  <c r="D81" i="2"/>
  <c r="J95" i="2"/>
  <c r="D96" i="2"/>
  <c r="G108" i="2"/>
  <c r="K108" i="2" s="1"/>
  <c r="L108" i="2" s="1"/>
  <c r="J110" i="2"/>
  <c r="D111" i="2"/>
  <c r="G92" i="2"/>
  <c r="K92" i="2" s="1"/>
  <c r="L92" i="2" s="1"/>
  <c r="D16" i="2"/>
  <c r="G124" i="2"/>
  <c r="K124" i="2" s="1"/>
  <c r="L124" i="2" s="1"/>
  <c r="I60" i="1"/>
  <c r="AC539" i="2"/>
  <c r="J147" i="4" l="1"/>
  <c r="J13" i="4"/>
  <c r="L13" i="4" s="1"/>
  <c r="J49" i="4"/>
  <c r="K637" i="2"/>
  <c r="L637" i="2" s="1"/>
  <c r="D625" i="2"/>
  <c r="J624" i="2"/>
  <c r="K624" i="2" s="1"/>
  <c r="L624" i="2" s="1"/>
  <c r="G573" i="2"/>
  <c r="K573" i="2" s="1"/>
  <c r="L573" i="2" s="1"/>
  <c r="D657" i="2"/>
  <c r="J656" i="2"/>
  <c r="D610" i="2"/>
  <c r="J609" i="2"/>
  <c r="K609" i="2" s="1"/>
  <c r="L609" i="2" s="1"/>
  <c r="D576" i="2"/>
  <c r="J575" i="2"/>
  <c r="D640" i="2"/>
  <c r="J639" i="2"/>
  <c r="K639" i="2" s="1"/>
  <c r="L639" i="2" s="1"/>
  <c r="D593" i="2"/>
  <c r="J592" i="2"/>
  <c r="K592" i="2" s="1"/>
  <c r="L592" i="2" s="1"/>
  <c r="D561" i="2"/>
  <c r="J560" i="2"/>
  <c r="K560" i="2" s="1"/>
  <c r="L560" i="2" s="1"/>
  <c r="G653" i="2"/>
  <c r="K653" i="2" s="1"/>
  <c r="L653" i="2" s="1"/>
  <c r="D545" i="2"/>
  <c r="F541" i="2"/>
  <c r="J540" i="2"/>
  <c r="K540" i="2" s="1"/>
  <c r="L540" i="2" s="1"/>
  <c r="G441" i="2"/>
  <c r="K441" i="2" s="1"/>
  <c r="L441" i="2" s="1"/>
  <c r="D493" i="2"/>
  <c r="J492" i="2"/>
  <c r="K492" i="2" s="1"/>
  <c r="L492" i="2" s="1"/>
  <c r="D478" i="2"/>
  <c r="J477" i="2"/>
  <c r="K477" i="2" s="1"/>
  <c r="L477" i="2" s="1"/>
  <c r="D508" i="2"/>
  <c r="J507" i="2"/>
  <c r="G505" i="2"/>
  <c r="K505" i="2" s="1"/>
  <c r="L505" i="2" s="1"/>
  <c r="D525" i="2"/>
  <c r="J524" i="2"/>
  <c r="G521" i="2"/>
  <c r="K521" i="2" s="1"/>
  <c r="L521" i="2" s="1"/>
  <c r="D413" i="2"/>
  <c r="D462" i="2"/>
  <c r="J461" i="2"/>
  <c r="K461" i="2" s="1"/>
  <c r="L461" i="2" s="1"/>
  <c r="D445" i="2"/>
  <c r="J444" i="2"/>
  <c r="D430" i="2"/>
  <c r="J429" i="2"/>
  <c r="K429" i="2" s="1"/>
  <c r="L429" i="2" s="1"/>
  <c r="F410" i="2"/>
  <c r="J409" i="2"/>
  <c r="K409" i="2" s="1"/>
  <c r="L409" i="2" s="1"/>
  <c r="D393" i="2"/>
  <c r="J392" i="2"/>
  <c r="D361" i="2"/>
  <c r="J360" i="2"/>
  <c r="K360" i="2" s="1"/>
  <c r="L360" i="2" s="1"/>
  <c r="D346" i="2"/>
  <c r="J345" i="2"/>
  <c r="K345" i="2" s="1"/>
  <c r="L345" i="2" s="1"/>
  <c r="D296" i="2"/>
  <c r="J295" i="2"/>
  <c r="G293" i="2"/>
  <c r="K293" i="2" s="1"/>
  <c r="L293" i="2" s="1"/>
  <c r="D376" i="2"/>
  <c r="J375" i="2"/>
  <c r="G373" i="2"/>
  <c r="K373" i="2" s="1"/>
  <c r="L373" i="2" s="1"/>
  <c r="G309" i="2"/>
  <c r="K309" i="2" s="1"/>
  <c r="L309" i="2" s="1"/>
  <c r="F278" i="2"/>
  <c r="J277" i="2"/>
  <c r="K277" i="2" s="1"/>
  <c r="L277" i="2" s="1"/>
  <c r="D330" i="2"/>
  <c r="J329" i="2"/>
  <c r="K329" i="2" s="1"/>
  <c r="L329" i="2" s="1"/>
  <c r="D313" i="2"/>
  <c r="J312" i="2"/>
  <c r="G389" i="2"/>
  <c r="K389" i="2" s="1"/>
  <c r="L389" i="2" s="1"/>
  <c r="D280" i="2"/>
  <c r="D214" i="2"/>
  <c r="J213" i="2"/>
  <c r="K213" i="2" s="1"/>
  <c r="L213" i="2" s="1"/>
  <c r="D229" i="2"/>
  <c r="J228" i="2"/>
  <c r="K228" i="2" s="1"/>
  <c r="L228" i="2" s="1"/>
  <c r="D180" i="2"/>
  <c r="J179" i="2"/>
  <c r="K179" i="2" s="1"/>
  <c r="L179" i="2" s="1"/>
  <c r="D149" i="2"/>
  <c r="D197" i="2"/>
  <c r="J196" i="2"/>
  <c r="K196" i="2" s="1"/>
  <c r="L196" i="2" s="1"/>
  <c r="D165" i="2"/>
  <c r="J164" i="2"/>
  <c r="K164" i="2" s="1"/>
  <c r="L164" i="2" s="1"/>
  <c r="D261" i="2"/>
  <c r="J260" i="2"/>
  <c r="G257" i="2"/>
  <c r="K257" i="2" s="1"/>
  <c r="L257" i="2" s="1"/>
  <c r="F146" i="2"/>
  <c r="J145" i="2"/>
  <c r="K145" i="2" s="1"/>
  <c r="L145" i="2" s="1"/>
  <c r="D244" i="2"/>
  <c r="J243" i="2"/>
  <c r="G241" i="2"/>
  <c r="K241" i="2" s="1"/>
  <c r="L241" i="2" s="1"/>
  <c r="G125" i="2"/>
  <c r="K125" i="2" s="1"/>
  <c r="L125" i="2" s="1"/>
  <c r="D17" i="2"/>
  <c r="D112" i="2"/>
  <c r="J111" i="2"/>
  <c r="G109" i="2"/>
  <c r="K109" i="2" s="1"/>
  <c r="L109" i="2" s="1"/>
  <c r="D97" i="2"/>
  <c r="J96" i="2"/>
  <c r="D82" i="2"/>
  <c r="J81" i="2"/>
  <c r="K81" i="2" s="1"/>
  <c r="L81" i="2" s="1"/>
  <c r="F13" i="2"/>
  <c r="J12" i="2"/>
  <c r="K12" i="2" s="1"/>
  <c r="L12" i="2" s="1"/>
  <c r="G93" i="2"/>
  <c r="K93" i="2" s="1"/>
  <c r="L93" i="2" s="1"/>
  <c r="D65" i="2"/>
  <c r="J64" i="2"/>
  <c r="K64" i="2" s="1"/>
  <c r="L64" i="2" s="1"/>
  <c r="D33" i="2"/>
  <c r="J32" i="2"/>
  <c r="K32" i="2" s="1"/>
  <c r="L32" i="2" s="1"/>
  <c r="D129" i="2"/>
  <c r="J128" i="2"/>
  <c r="D48" i="2"/>
  <c r="J47" i="2"/>
  <c r="K47" i="2" s="1"/>
  <c r="L47" i="2" s="1"/>
  <c r="I61" i="1"/>
  <c r="D151" i="4"/>
  <c r="C151" i="4"/>
  <c r="D118" i="4"/>
  <c r="C118" i="4"/>
  <c r="D84" i="4"/>
  <c r="C84" i="4"/>
  <c r="D51" i="4"/>
  <c r="C51" i="4"/>
  <c r="C18" i="4" l="1"/>
  <c r="J50" i="4"/>
  <c r="J148" i="4"/>
  <c r="J14" i="4"/>
  <c r="F542" i="2"/>
  <c r="J541" i="2"/>
  <c r="K541" i="2" s="1"/>
  <c r="L541" i="2" s="1"/>
  <c r="G654" i="2"/>
  <c r="K654" i="2" s="1"/>
  <c r="L654" i="2" s="1"/>
  <c r="D546" i="2"/>
  <c r="J561" i="2"/>
  <c r="K561" i="2" s="1"/>
  <c r="L561" i="2" s="1"/>
  <c r="D562" i="2"/>
  <c r="J593" i="2"/>
  <c r="K593" i="2" s="1"/>
  <c r="L593" i="2" s="1"/>
  <c r="D594" i="2"/>
  <c r="J640" i="2"/>
  <c r="K640" i="2" s="1"/>
  <c r="L640" i="2" s="1"/>
  <c r="D641" i="2"/>
  <c r="J576" i="2"/>
  <c r="D577" i="2"/>
  <c r="J610" i="2"/>
  <c r="K610" i="2" s="1"/>
  <c r="L610" i="2" s="1"/>
  <c r="D611" i="2"/>
  <c r="J611" i="2" s="1"/>
  <c r="K611" i="2" s="1"/>
  <c r="L611" i="2" s="1"/>
  <c r="J657" i="2"/>
  <c r="D658" i="2"/>
  <c r="G574" i="2"/>
  <c r="K574" i="2" s="1"/>
  <c r="L574" i="2" s="1"/>
  <c r="J625" i="2"/>
  <c r="K625" i="2" s="1"/>
  <c r="L625" i="2" s="1"/>
  <c r="D626" i="2"/>
  <c r="F411" i="2"/>
  <c r="J410" i="2"/>
  <c r="K410" i="2" s="1"/>
  <c r="L410" i="2" s="1"/>
  <c r="J430" i="2"/>
  <c r="K430" i="2" s="1"/>
  <c r="L430" i="2" s="1"/>
  <c r="D431" i="2"/>
  <c r="J431" i="2" s="1"/>
  <c r="K431" i="2" s="1"/>
  <c r="L431" i="2" s="1"/>
  <c r="J445" i="2"/>
  <c r="D446" i="2"/>
  <c r="J462" i="2"/>
  <c r="K462" i="2" s="1"/>
  <c r="L462" i="2" s="1"/>
  <c r="D463" i="2"/>
  <c r="J463" i="2" s="1"/>
  <c r="K463" i="2" s="1"/>
  <c r="L463" i="2" s="1"/>
  <c r="D414" i="2"/>
  <c r="G522" i="2"/>
  <c r="K522" i="2" s="1"/>
  <c r="L522" i="2" s="1"/>
  <c r="J525" i="2"/>
  <c r="D526" i="2"/>
  <c r="G506" i="2"/>
  <c r="K506" i="2" s="1"/>
  <c r="L506" i="2" s="1"/>
  <c r="J508" i="2"/>
  <c r="D509" i="2"/>
  <c r="J478" i="2"/>
  <c r="K478" i="2" s="1"/>
  <c r="L478" i="2" s="1"/>
  <c r="D479" i="2"/>
  <c r="J479" i="2" s="1"/>
  <c r="K479" i="2" s="1"/>
  <c r="L479" i="2" s="1"/>
  <c r="J493" i="2"/>
  <c r="K493" i="2" s="1"/>
  <c r="L493" i="2" s="1"/>
  <c r="D494" i="2"/>
  <c r="G442" i="2"/>
  <c r="K442" i="2" s="1"/>
  <c r="L442" i="2" s="1"/>
  <c r="D281" i="2"/>
  <c r="G390" i="2"/>
  <c r="K390" i="2" s="1"/>
  <c r="L390" i="2" s="1"/>
  <c r="J313" i="2"/>
  <c r="D314" i="2"/>
  <c r="J330" i="2"/>
  <c r="K330" i="2" s="1"/>
  <c r="L330" i="2" s="1"/>
  <c r="D331" i="2"/>
  <c r="J331" i="2" s="1"/>
  <c r="K331" i="2" s="1"/>
  <c r="L331" i="2" s="1"/>
  <c r="F279" i="2"/>
  <c r="J278" i="2"/>
  <c r="K278" i="2" s="1"/>
  <c r="L278" i="2" s="1"/>
  <c r="G310" i="2"/>
  <c r="K310" i="2" s="1"/>
  <c r="L310" i="2" s="1"/>
  <c r="G374" i="2"/>
  <c r="K374" i="2" s="1"/>
  <c r="L374" i="2" s="1"/>
  <c r="J376" i="2"/>
  <c r="D377" i="2"/>
  <c r="G294" i="2"/>
  <c r="K294" i="2" s="1"/>
  <c r="L294" i="2" s="1"/>
  <c r="J296" i="2"/>
  <c r="D297" i="2"/>
  <c r="J346" i="2"/>
  <c r="K346" i="2" s="1"/>
  <c r="L346" i="2" s="1"/>
  <c r="D347" i="2"/>
  <c r="J347" i="2" s="1"/>
  <c r="K347" i="2" s="1"/>
  <c r="L347" i="2" s="1"/>
  <c r="J361" i="2"/>
  <c r="K361" i="2" s="1"/>
  <c r="L361" i="2" s="1"/>
  <c r="D362" i="2"/>
  <c r="J393" i="2"/>
  <c r="D394" i="2"/>
  <c r="G242" i="2"/>
  <c r="K242" i="2" s="1"/>
  <c r="L242" i="2" s="1"/>
  <c r="J244" i="2"/>
  <c r="D245" i="2"/>
  <c r="F147" i="2"/>
  <c r="J146" i="2"/>
  <c r="K146" i="2" s="1"/>
  <c r="L146" i="2" s="1"/>
  <c r="G258" i="2"/>
  <c r="K258" i="2" s="1"/>
  <c r="L258" i="2" s="1"/>
  <c r="J261" i="2"/>
  <c r="D262" i="2"/>
  <c r="J165" i="2"/>
  <c r="K165" i="2" s="1"/>
  <c r="L165" i="2" s="1"/>
  <c r="D166" i="2"/>
  <c r="J197" i="2"/>
  <c r="K197" i="2" s="1"/>
  <c r="L197" i="2" s="1"/>
  <c r="D198" i="2"/>
  <c r="D150" i="2"/>
  <c r="J180" i="2"/>
  <c r="K180" i="2" s="1"/>
  <c r="L180" i="2" s="1"/>
  <c r="D181" i="2"/>
  <c r="J229" i="2"/>
  <c r="K229" i="2" s="1"/>
  <c r="L229" i="2" s="1"/>
  <c r="D230" i="2"/>
  <c r="J214" i="2"/>
  <c r="K214" i="2" s="1"/>
  <c r="L214" i="2" s="1"/>
  <c r="D215" i="2"/>
  <c r="J215" i="2" s="1"/>
  <c r="K215" i="2" s="1"/>
  <c r="L215" i="2" s="1"/>
  <c r="J48" i="2"/>
  <c r="K48" i="2" s="1"/>
  <c r="L48" i="2" s="1"/>
  <c r="D49" i="2"/>
  <c r="J129" i="2"/>
  <c r="D130" i="2"/>
  <c r="J33" i="2"/>
  <c r="K33" i="2" s="1"/>
  <c r="L33" i="2" s="1"/>
  <c r="D34" i="2"/>
  <c r="J65" i="2"/>
  <c r="K65" i="2" s="1"/>
  <c r="L65" i="2" s="1"/>
  <c r="D66" i="2"/>
  <c r="G94" i="2"/>
  <c r="K94" i="2" s="1"/>
  <c r="L94" i="2" s="1"/>
  <c r="F14" i="2"/>
  <c r="J13" i="2"/>
  <c r="K13" i="2" s="1"/>
  <c r="L13" i="2" s="1"/>
  <c r="D18" i="2"/>
  <c r="J82" i="2"/>
  <c r="K82" i="2" s="1"/>
  <c r="L82" i="2" s="1"/>
  <c r="D83" i="2"/>
  <c r="J83" i="2" s="1"/>
  <c r="K83" i="2" s="1"/>
  <c r="L83" i="2" s="1"/>
  <c r="J97" i="2"/>
  <c r="D98" i="2"/>
  <c r="G110" i="2"/>
  <c r="K110" i="2" s="1"/>
  <c r="L110" i="2" s="1"/>
  <c r="J112" i="2"/>
  <c r="D113" i="2"/>
  <c r="G126" i="2"/>
  <c r="K126" i="2" s="1"/>
  <c r="L126" i="2" s="1"/>
  <c r="I62" i="1"/>
  <c r="D18" i="4"/>
  <c r="C12" i="4"/>
  <c r="C13" i="4"/>
  <c r="C14" i="4"/>
  <c r="C15" i="4"/>
  <c r="C16" i="4"/>
  <c r="C17" i="4"/>
  <c r="C11" i="4"/>
  <c r="J51" i="4" l="1"/>
  <c r="J149" i="4"/>
  <c r="J15" i="4"/>
  <c r="D627" i="2"/>
  <c r="J627" i="2" s="1"/>
  <c r="K627" i="2" s="1"/>
  <c r="L627" i="2" s="1"/>
  <c r="J626" i="2"/>
  <c r="K626" i="2" s="1"/>
  <c r="L626" i="2" s="1"/>
  <c r="D659" i="2"/>
  <c r="J659" i="2" s="1"/>
  <c r="J658" i="2"/>
  <c r="D578" i="2"/>
  <c r="J577" i="2"/>
  <c r="D642" i="2"/>
  <c r="J641" i="2"/>
  <c r="K641" i="2" s="1"/>
  <c r="L641" i="2" s="1"/>
  <c r="D595" i="2"/>
  <c r="J595" i="2" s="1"/>
  <c r="K595" i="2" s="1"/>
  <c r="L595" i="2" s="1"/>
  <c r="J594" i="2"/>
  <c r="K594" i="2" s="1"/>
  <c r="L594" i="2" s="1"/>
  <c r="D563" i="2"/>
  <c r="J563" i="2" s="1"/>
  <c r="K563" i="2" s="1"/>
  <c r="L563" i="2" s="1"/>
  <c r="J562" i="2"/>
  <c r="K562" i="2" s="1"/>
  <c r="L562" i="2" s="1"/>
  <c r="G575" i="2"/>
  <c r="K575" i="2" s="1"/>
  <c r="L575" i="2" s="1"/>
  <c r="D547" i="2"/>
  <c r="G655" i="2"/>
  <c r="K655" i="2" s="1"/>
  <c r="L655" i="2" s="1"/>
  <c r="F543" i="2"/>
  <c r="J542" i="2"/>
  <c r="K542" i="2" s="1"/>
  <c r="L542" i="2" s="1"/>
  <c r="G507" i="2"/>
  <c r="K507" i="2" s="1"/>
  <c r="L507" i="2" s="1"/>
  <c r="G523" i="2"/>
  <c r="K523" i="2" s="1"/>
  <c r="L523" i="2" s="1"/>
  <c r="F412" i="2"/>
  <c r="J411" i="2"/>
  <c r="K411" i="2" s="1"/>
  <c r="L411" i="2" s="1"/>
  <c r="G443" i="2"/>
  <c r="K443" i="2" s="1"/>
  <c r="L443" i="2" s="1"/>
  <c r="D495" i="2"/>
  <c r="J495" i="2" s="1"/>
  <c r="K495" i="2" s="1"/>
  <c r="L495" i="2" s="1"/>
  <c r="J494" i="2"/>
  <c r="K494" i="2" s="1"/>
  <c r="L494" i="2" s="1"/>
  <c r="D510" i="2"/>
  <c r="J509" i="2"/>
  <c r="D527" i="2"/>
  <c r="J527" i="2" s="1"/>
  <c r="J526" i="2"/>
  <c r="D415" i="2"/>
  <c r="D447" i="2"/>
  <c r="J447" i="2" s="1"/>
  <c r="J446" i="2"/>
  <c r="D395" i="2"/>
  <c r="J395" i="2" s="1"/>
  <c r="J394" i="2"/>
  <c r="D363" i="2"/>
  <c r="J363" i="2" s="1"/>
  <c r="K363" i="2" s="1"/>
  <c r="L363" i="2" s="1"/>
  <c r="J362" i="2"/>
  <c r="K362" i="2" s="1"/>
  <c r="L362" i="2" s="1"/>
  <c r="D298" i="2"/>
  <c r="J297" i="2"/>
  <c r="D378" i="2"/>
  <c r="J377" i="2"/>
  <c r="D315" i="2"/>
  <c r="J315" i="2" s="1"/>
  <c r="J314" i="2"/>
  <c r="G295" i="2"/>
  <c r="K295" i="2" s="1"/>
  <c r="L295" i="2" s="1"/>
  <c r="G375" i="2"/>
  <c r="K375" i="2" s="1"/>
  <c r="L375" i="2" s="1"/>
  <c r="G311" i="2"/>
  <c r="K311" i="2" s="1"/>
  <c r="L311" i="2" s="1"/>
  <c r="F280" i="2"/>
  <c r="J279" i="2"/>
  <c r="K279" i="2" s="1"/>
  <c r="L279" i="2" s="1"/>
  <c r="G391" i="2"/>
  <c r="K391" i="2" s="1"/>
  <c r="L391" i="2" s="1"/>
  <c r="D282" i="2"/>
  <c r="G259" i="2"/>
  <c r="K259" i="2" s="1"/>
  <c r="L259" i="2" s="1"/>
  <c r="F148" i="2"/>
  <c r="J147" i="2"/>
  <c r="K147" i="2" s="1"/>
  <c r="L147" i="2" s="1"/>
  <c r="G243" i="2"/>
  <c r="K243" i="2" s="1"/>
  <c r="L243" i="2" s="1"/>
  <c r="D231" i="2"/>
  <c r="J231" i="2" s="1"/>
  <c r="K231" i="2" s="1"/>
  <c r="L231" i="2" s="1"/>
  <c r="J230" i="2"/>
  <c r="K230" i="2" s="1"/>
  <c r="L230" i="2" s="1"/>
  <c r="D182" i="2"/>
  <c r="J181" i="2"/>
  <c r="K181" i="2" s="1"/>
  <c r="L181" i="2" s="1"/>
  <c r="D151" i="2"/>
  <c r="D199" i="2"/>
  <c r="J199" i="2" s="1"/>
  <c r="K199" i="2" s="1"/>
  <c r="L199" i="2" s="1"/>
  <c r="J198" i="2"/>
  <c r="K198" i="2" s="1"/>
  <c r="L198" i="2" s="1"/>
  <c r="D167" i="2"/>
  <c r="J167" i="2" s="1"/>
  <c r="K167" i="2" s="1"/>
  <c r="L167" i="2" s="1"/>
  <c r="J166" i="2"/>
  <c r="K166" i="2" s="1"/>
  <c r="L166" i="2" s="1"/>
  <c r="D263" i="2"/>
  <c r="J263" i="2" s="1"/>
  <c r="J262" i="2"/>
  <c r="D246" i="2"/>
  <c r="J245" i="2"/>
  <c r="G127" i="2"/>
  <c r="K127" i="2" s="1"/>
  <c r="L127" i="2" s="1"/>
  <c r="G111" i="2"/>
  <c r="K111" i="2" s="1"/>
  <c r="L111" i="2" s="1"/>
  <c r="D67" i="2"/>
  <c r="J67" i="2" s="1"/>
  <c r="K67" i="2" s="1"/>
  <c r="L67" i="2" s="1"/>
  <c r="J66" i="2"/>
  <c r="K66" i="2" s="1"/>
  <c r="L66" i="2" s="1"/>
  <c r="D35" i="2"/>
  <c r="J35" i="2" s="1"/>
  <c r="K35" i="2" s="1"/>
  <c r="L35" i="2" s="1"/>
  <c r="J34" i="2"/>
  <c r="K34" i="2" s="1"/>
  <c r="L34" i="2" s="1"/>
  <c r="D131" i="2"/>
  <c r="J131" i="2" s="1"/>
  <c r="J130" i="2"/>
  <c r="D50" i="2"/>
  <c r="J49" i="2"/>
  <c r="K49" i="2" s="1"/>
  <c r="L49" i="2" s="1"/>
  <c r="D114" i="2"/>
  <c r="J113" i="2"/>
  <c r="D99" i="2"/>
  <c r="J99" i="2" s="1"/>
  <c r="J98" i="2"/>
  <c r="D19" i="2"/>
  <c r="F15" i="2"/>
  <c r="J14" i="2"/>
  <c r="K14" i="2" s="1"/>
  <c r="L14" i="2" s="1"/>
  <c r="G95" i="2"/>
  <c r="K95" i="2" s="1"/>
  <c r="L95" i="2" s="1"/>
  <c r="I63" i="1"/>
  <c r="K147" i="4"/>
  <c r="AC407" i="2"/>
  <c r="K114" i="4" s="1"/>
  <c r="AC275" i="2"/>
  <c r="K80" i="4" s="1"/>
  <c r="AC143" i="2"/>
  <c r="AC11" i="2"/>
  <c r="K14" i="4" s="1"/>
  <c r="D77" i="1"/>
  <c r="H124" i="1"/>
  <c r="H125" i="1" s="1"/>
  <c r="H126" i="1" s="1"/>
  <c r="H127" i="1" s="1"/>
  <c r="H128" i="1" s="1"/>
  <c r="H129" i="1" s="1"/>
  <c r="H130" i="1" s="1"/>
  <c r="H131" i="1" s="1"/>
  <c r="H108" i="1"/>
  <c r="H109" i="1" s="1"/>
  <c r="H110" i="1" s="1"/>
  <c r="H111" i="1" s="1"/>
  <c r="H112" i="1" s="1"/>
  <c r="H113" i="1" s="1"/>
  <c r="H114" i="1" s="1"/>
  <c r="H115" i="1" s="1"/>
  <c r="H92" i="1"/>
  <c r="H93" i="1" s="1"/>
  <c r="H94" i="1" s="1"/>
  <c r="H95" i="1" s="1"/>
  <c r="H96" i="1" s="1"/>
  <c r="H97" i="1" s="1"/>
  <c r="H98" i="1" s="1"/>
  <c r="H99" i="1" s="1"/>
  <c r="H76" i="1"/>
  <c r="H77" i="1" s="1"/>
  <c r="H78" i="1" s="1"/>
  <c r="H79" i="1" s="1"/>
  <c r="H80" i="1" s="1"/>
  <c r="H81" i="1" s="1"/>
  <c r="H82" i="1" s="1"/>
  <c r="H83" i="1" s="1"/>
  <c r="H60" i="1"/>
  <c r="H61" i="1" s="1"/>
  <c r="H62" i="1" s="1"/>
  <c r="H63" i="1" s="1"/>
  <c r="H64" i="1" s="1"/>
  <c r="H65" i="1" s="1"/>
  <c r="H66" i="1" s="1"/>
  <c r="H67" i="1" s="1"/>
  <c r="H44" i="1"/>
  <c r="H45" i="1" s="1"/>
  <c r="H46" i="1" s="1"/>
  <c r="H47" i="1" s="1"/>
  <c r="H48" i="1" s="1"/>
  <c r="H49" i="1" s="1"/>
  <c r="H50" i="1" s="1"/>
  <c r="H51" i="1" s="1"/>
  <c r="H28" i="1"/>
  <c r="H29" i="1" s="1"/>
  <c r="H30" i="1" s="1"/>
  <c r="H31" i="1" s="1"/>
  <c r="H32" i="1" s="1"/>
  <c r="H33" i="1" s="1"/>
  <c r="H34" i="1" s="1"/>
  <c r="H35" i="1" s="1"/>
  <c r="H12" i="1"/>
  <c r="H13" i="1" s="1"/>
  <c r="H14" i="1" s="1"/>
  <c r="H15" i="1" s="1"/>
  <c r="H16" i="1" s="1"/>
  <c r="H17" i="1" s="1"/>
  <c r="H18" i="1" s="1"/>
  <c r="H19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D124" i="1"/>
  <c r="D108" i="1"/>
  <c r="J108" i="1" s="1"/>
  <c r="D92" i="1"/>
  <c r="D60" i="1"/>
  <c r="D44" i="1"/>
  <c r="D28" i="1"/>
  <c r="D12" i="1"/>
  <c r="F124" i="1"/>
  <c r="F125" i="1" s="1"/>
  <c r="F126" i="1" s="1"/>
  <c r="F127" i="1" s="1"/>
  <c r="F128" i="1" s="1"/>
  <c r="F129" i="1" s="1"/>
  <c r="F130" i="1" s="1"/>
  <c r="F131" i="1" s="1"/>
  <c r="F108" i="1"/>
  <c r="F109" i="1" s="1"/>
  <c r="F110" i="1" s="1"/>
  <c r="F111" i="1" s="1"/>
  <c r="F112" i="1" s="1"/>
  <c r="F113" i="1" s="1"/>
  <c r="F114" i="1" s="1"/>
  <c r="F115" i="1" s="1"/>
  <c r="F92" i="1"/>
  <c r="F93" i="1" s="1"/>
  <c r="F94" i="1" s="1"/>
  <c r="F95" i="1" s="1"/>
  <c r="F96" i="1" s="1"/>
  <c r="F97" i="1" s="1"/>
  <c r="F98" i="1" s="1"/>
  <c r="F99" i="1" s="1"/>
  <c r="F76" i="1"/>
  <c r="J76" i="1" s="1"/>
  <c r="F60" i="1"/>
  <c r="F61" i="1" s="1"/>
  <c r="F62" i="1" s="1"/>
  <c r="F63" i="1" s="1"/>
  <c r="F64" i="1" s="1"/>
  <c r="F65" i="1" s="1"/>
  <c r="F66" i="1" s="1"/>
  <c r="F67" i="1" s="1"/>
  <c r="F44" i="1"/>
  <c r="F45" i="1" s="1"/>
  <c r="F46" i="1" s="1"/>
  <c r="F47" i="1" s="1"/>
  <c r="F48" i="1" s="1"/>
  <c r="F49" i="1" s="1"/>
  <c r="F50" i="1" s="1"/>
  <c r="F51" i="1" s="1"/>
  <c r="F28" i="1"/>
  <c r="F29" i="1" s="1"/>
  <c r="F30" i="1" s="1"/>
  <c r="F31" i="1" s="1"/>
  <c r="F32" i="1" s="1"/>
  <c r="F33" i="1" s="1"/>
  <c r="F34" i="1" s="1"/>
  <c r="F35" i="1" s="1"/>
  <c r="F8" i="1"/>
  <c r="J52" i="4" l="1"/>
  <c r="J150" i="4"/>
  <c r="J16" i="4"/>
  <c r="J60" i="1"/>
  <c r="J28" i="1"/>
  <c r="J44" i="1"/>
  <c r="J92" i="1"/>
  <c r="J124" i="1"/>
  <c r="F544" i="2"/>
  <c r="J543" i="2"/>
  <c r="K543" i="2" s="1"/>
  <c r="L543" i="2" s="1"/>
  <c r="G656" i="2"/>
  <c r="K656" i="2" s="1"/>
  <c r="L656" i="2" s="1"/>
  <c r="G576" i="2"/>
  <c r="K576" i="2" s="1"/>
  <c r="L576" i="2" s="1"/>
  <c r="J642" i="2"/>
  <c r="K642" i="2" s="1"/>
  <c r="L642" i="2" s="1"/>
  <c r="D643" i="2"/>
  <c r="J643" i="2" s="1"/>
  <c r="K643" i="2" s="1"/>
  <c r="L643" i="2" s="1"/>
  <c r="J578" i="2"/>
  <c r="D579" i="2"/>
  <c r="J579" i="2" s="1"/>
  <c r="J510" i="2"/>
  <c r="D511" i="2"/>
  <c r="J511" i="2" s="1"/>
  <c r="G444" i="2"/>
  <c r="K444" i="2" s="1"/>
  <c r="L444" i="2" s="1"/>
  <c r="F413" i="2"/>
  <c r="J412" i="2"/>
  <c r="K412" i="2" s="1"/>
  <c r="L412" i="2" s="1"/>
  <c r="G508" i="2"/>
  <c r="K508" i="2" s="1"/>
  <c r="L508" i="2" s="1"/>
  <c r="G524" i="2"/>
  <c r="K524" i="2" s="1"/>
  <c r="L524" i="2" s="1"/>
  <c r="D283" i="2"/>
  <c r="F281" i="2"/>
  <c r="J280" i="2"/>
  <c r="K280" i="2" s="1"/>
  <c r="L280" i="2" s="1"/>
  <c r="G312" i="2"/>
  <c r="K312" i="2" s="1"/>
  <c r="L312" i="2" s="1"/>
  <c r="G376" i="2"/>
  <c r="K376" i="2" s="1"/>
  <c r="L376" i="2" s="1"/>
  <c r="G392" i="2"/>
  <c r="K392" i="2" s="1"/>
  <c r="L392" i="2" s="1"/>
  <c r="G296" i="2"/>
  <c r="K296" i="2" s="1"/>
  <c r="L296" i="2" s="1"/>
  <c r="J378" i="2"/>
  <c r="D379" i="2"/>
  <c r="J379" i="2" s="1"/>
  <c r="J298" i="2"/>
  <c r="D299" i="2"/>
  <c r="J299" i="2" s="1"/>
  <c r="F149" i="2"/>
  <c r="J148" i="2"/>
  <c r="K148" i="2" s="1"/>
  <c r="L148" i="2" s="1"/>
  <c r="G260" i="2"/>
  <c r="K260" i="2" s="1"/>
  <c r="L260" i="2" s="1"/>
  <c r="J246" i="2"/>
  <c r="D247" i="2"/>
  <c r="J247" i="2" s="1"/>
  <c r="J182" i="2"/>
  <c r="K182" i="2" s="1"/>
  <c r="L182" i="2" s="1"/>
  <c r="D183" i="2"/>
  <c r="J183" i="2" s="1"/>
  <c r="K183" i="2" s="1"/>
  <c r="L183" i="2" s="1"/>
  <c r="G244" i="2"/>
  <c r="K244" i="2" s="1"/>
  <c r="L244" i="2" s="1"/>
  <c r="G112" i="2"/>
  <c r="K112" i="2" s="1"/>
  <c r="L112" i="2" s="1"/>
  <c r="G96" i="2"/>
  <c r="K96" i="2" s="1"/>
  <c r="L96" i="2" s="1"/>
  <c r="F16" i="2"/>
  <c r="J15" i="2"/>
  <c r="K15" i="2" s="1"/>
  <c r="L15" i="2" s="1"/>
  <c r="J114" i="2"/>
  <c r="D115" i="2"/>
  <c r="J115" i="2" s="1"/>
  <c r="J50" i="2"/>
  <c r="K50" i="2" s="1"/>
  <c r="L50" i="2" s="1"/>
  <c r="D51" i="2"/>
  <c r="J51" i="2" s="1"/>
  <c r="K51" i="2" s="1"/>
  <c r="L51" i="2" s="1"/>
  <c r="G128" i="2"/>
  <c r="K128" i="2" s="1"/>
  <c r="L128" i="2" s="1"/>
  <c r="I64" i="1"/>
  <c r="D29" i="1"/>
  <c r="J29" i="1" s="1"/>
  <c r="D61" i="1"/>
  <c r="J61" i="1" s="1"/>
  <c r="F9" i="1"/>
  <c r="J8" i="1"/>
  <c r="K8" i="1" s="1"/>
  <c r="L8" i="1" s="1"/>
  <c r="D13" i="1"/>
  <c r="D14" i="1" s="1"/>
  <c r="D45" i="1"/>
  <c r="J45" i="1" s="1"/>
  <c r="D78" i="1"/>
  <c r="D62" i="1"/>
  <c r="J62" i="1" s="1"/>
  <c r="D30" i="1"/>
  <c r="J30" i="1" s="1"/>
  <c r="D46" i="1"/>
  <c r="J46" i="1" s="1"/>
  <c r="K47" i="4"/>
  <c r="L47" i="4" s="1"/>
  <c r="AC540" i="2"/>
  <c r="L80" i="4"/>
  <c r="AC408" i="2"/>
  <c r="F77" i="1"/>
  <c r="J77" i="1" s="1"/>
  <c r="D109" i="1"/>
  <c r="J109" i="1" s="1"/>
  <c r="D93" i="1"/>
  <c r="J93" i="1" s="1"/>
  <c r="D125" i="1"/>
  <c r="J125" i="1" s="1"/>
  <c r="AC276" i="2"/>
  <c r="G120" i="1"/>
  <c r="K120" i="1" s="1"/>
  <c r="L120" i="1" s="1"/>
  <c r="G104" i="1"/>
  <c r="K104" i="1" s="1"/>
  <c r="L104" i="1" s="1"/>
  <c r="G88" i="1"/>
  <c r="K88" i="1" s="1"/>
  <c r="L88" i="1" s="1"/>
  <c r="G72" i="1"/>
  <c r="K72" i="1" s="1"/>
  <c r="L72" i="1" s="1"/>
  <c r="G56" i="1"/>
  <c r="K56" i="1" s="1"/>
  <c r="L56" i="1" s="1"/>
  <c r="G40" i="1"/>
  <c r="K40" i="1" s="1"/>
  <c r="L40" i="1" s="1"/>
  <c r="G24" i="1"/>
  <c r="G13" i="1"/>
  <c r="G14" i="1" s="1"/>
  <c r="G15" i="1" s="1"/>
  <c r="G16" i="1" s="1"/>
  <c r="G17" i="1" s="1"/>
  <c r="G18" i="1" s="1"/>
  <c r="G19" i="1" s="1"/>
  <c r="J151" i="4" l="1"/>
  <c r="J17" i="4"/>
  <c r="J53" i="4"/>
  <c r="K24" i="1"/>
  <c r="L24" i="1" s="1"/>
  <c r="J8" i="3" s="1"/>
  <c r="K8" i="3" s="1"/>
  <c r="D79" i="1"/>
  <c r="G577" i="2"/>
  <c r="K577" i="2" s="1"/>
  <c r="L577" i="2" s="1"/>
  <c r="G657" i="2"/>
  <c r="K657" i="2" s="1"/>
  <c r="L657" i="2" s="1"/>
  <c r="F545" i="2"/>
  <c r="J544" i="2"/>
  <c r="K544" i="2" s="1"/>
  <c r="L544" i="2" s="1"/>
  <c r="G509" i="2"/>
  <c r="K509" i="2" s="1"/>
  <c r="L509" i="2" s="1"/>
  <c r="F414" i="2"/>
  <c r="J413" i="2"/>
  <c r="K413" i="2" s="1"/>
  <c r="L413" i="2" s="1"/>
  <c r="G445" i="2"/>
  <c r="K445" i="2" s="1"/>
  <c r="L445" i="2" s="1"/>
  <c r="G525" i="2"/>
  <c r="K525" i="2" s="1"/>
  <c r="L525" i="2" s="1"/>
  <c r="G297" i="2"/>
  <c r="K297" i="2" s="1"/>
  <c r="L297" i="2" s="1"/>
  <c r="G393" i="2"/>
  <c r="K393" i="2" s="1"/>
  <c r="L393" i="2" s="1"/>
  <c r="G377" i="2"/>
  <c r="K377" i="2" s="1"/>
  <c r="L377" i="2" s="1"/>
  <c r="G313" i="2"/>
  <c r="K313" i="2" s="1"/>
  <c r="L313" i="2" s="1"/>
  <c r="F282" i="2"/>
  <c r="J281" i="2"/>
  <c r="K281" i="2" s="1"/>
  <c r="L281" i="2" s="1"/>
  <c r="G245" i="2"/>
  <c r="K245" i="2" s="1"/>
  <c r="L245" i="2" s="1"/>
  <c r="G261" i="2"/>
  <c r="K261" i="2" s="1"/>
  <c r="L261" i="2" s="1"/>
  <c r="F150" i="2"/>
  <c r="J149" i="2"/>
  <c r="K149" i="2" s="1"/>
  <c r="L149" i="2" s="1"/>
  <c r="G129" i="2"/>
  <c r="K129" i="2" s="1"/>
  <c r="L129" i="2" s="1"/>
  <c r="F17" i="2"/>
  <c r="J16" i="2"/>
  <c r="K16" i="2" s="1"/>
  <c r="L16" i="2" s="1"/>
  <c r="G97" i="2"/>
  <c r="K97" i="2" s="1"/>
  <c r="L97" i="2" s="1"/>
  <c r="G113" i="2"/>
  <c r="K113" i="2" s="1"/>
  <c r="L113" i="2" s="1"/>
  <c r="I65" i="1"/>
  <c r="G41" i="1"/>
  <c r="K41" i="1" s="1"/>
  <c r="L41" i="1" s="1"/>
  <c r="G73" i="1"/>
  <c r="K73" i="1" s="1"/>
  <c r="L73" i="1" s="1"/>
  <c r="G105" i="1"/>
  <c r="K105" i="1" s="1"/>
  <c r="L105" i="1" s="1"/>
  <c r="F10" i="1"/>
  <c r="J9" i="1"/>
  <c r="K9" i="1" s="1"/>
  <c r="L9" i="1" s="1"/>
  <c r="G25" i="1"/>
  <c r="K25" i="1" s="1"/>
  <c r="L25" i="1" s="1"/>
  <c r="J9" i="3" s="1"/>
  <c r="K9" i="3" s="1"/>
  <c r="G57" i="1"/>
  <c r="K57" i="1" s="1"/>
  <c r="L57" i="1" s="1"/>
  <c r="G89" i="1"/>
  <c r="K89" i="1" s="1"/>
  <c r="L89" i="1" s="1"/>
  <c r="G121" i="1"/>
  <c r="K121" i="1" s="1"/>
  <c r="L121" i="1" s="1"/>
  <c r="D80" i="1"/>
  <c r="D47" i="1"/>
  <c r="J47" i="1" s="1"/>
  <c r="D15" i="1"/>
  <c r="D31" i="1"/>
  <c r="J31" i="1" s="1"/>
  <c r="D63" i="1"/>
  <c r="J63" i="1" s="1"/>
  <c r="AC12" i="2"/>
  <c r="K15" i="4" s="1"/>
  <c r="K148" i="4"/>
  <c r="AC13" i="2"/>
  <c r="K16" i="4" s="1"/>
  <c r="K115" i="4"/>
  <c r="K81" i="4"/>
  <c r="L81" i="4" s="1"/>
  <c r="AC144" i="2"/>
  <c r="K48" i="4" s="1"/>
  <c r="AC145" i="2"/>
  <c r="K49" i="4" s="1"/>
  <c r="L14" i="4"/>
  <c r="L114" i="4"/>
  <c r="L147" i="4"/>
  <c r="D110" i="1"/>
  <c r="J110" i="1" s="1"/>
  <c r="D126" i="1"/>
  <c r="J126" i="1" s="1"/>
  <c r="D94" i="1"/>
  <c r="J94" i="1" s="1"/>
  <c r="F78" i="1"/>
  <c r="J78" i="1" s="1"/>
  <c r="AC541" i="2"/>
  <c r="K149" i="4" s="1"/>
  <c r="AC409" i="2"/>
  <c r="K116" i="4" s="1"/>
  <c r="AC277" i="2"/>
  <c r="AC146" i="2"/>
  <c r="O51" i="1" l="1"/>
  <c r="J152" i="4"/>
  <c r="J19" i="4" s="1"/>
  <c r="J18" i="4"/>
  <c r="J54" i="4"/>
  <c r="O52" i="1"/>
  <c r="F546" i="2"/>
  <c r="J545" i="2"/>
  <c r="K545" i="2" s="1"/>
  <c r="L545" i="2" s="1"/>
  <c r="G658" i="2"/>
  <c r="K658" i="2" s="1"/>
  <c r="L658" i="2" s="1"/>
  <c r="G578" i="2"/>
  <c r="K578" i="2" s="1"/>
  <c r="L578" i="2" s="1"/>
  <c r="G526" i="2"/>
  <c r="K526" i="2" s="1"/>
  <c r="L526" i="2" s="1"/>
  <c r="G446" i="2"/>
  <c r="K446" i="2" s="1"/>
  <c r="L446" i="2" s="1"/>
  <c r="F415" i="2"/>
  <c r="J415" i="2" s="1"/>
  <c r="K415" i="2" s="1"/>
  <c r="L415" i="2" s="1"/>
  <c r="J414" i="2"/>
  <c r="K414" i="2" s="1"/>
  <c r="L414" i="2" s="1"/>
  <c r="G510" i="2"/>
  <c r="K510" i="2" s="1"/>
  <c r="L510" i="2" s="1"/>
  <c r="F283" i="2"/>
  <c r="J283" i="2" s="1"/>
  <c r="K283" i="2" s="1"/>
  <c r="L283" i="2" s="1"/>
  <c r="J282" i="2"/>
  <c r="K282" i="2" s="1"/>
  <c r="L282" i="2" s="1"/>
  <c r="G314" i="2"/>
  <c r="K314" i="2" s="1"/>
  <c r="L314" i="2" s="1"/>
  <c r="G378" i="2"/>
  <c r="K378" i="2" s="1"/>
  <c r="L378" i="2" s="1"/>
  <c r="G394" i="2"/>
  <c r="K394" i="2" s="1"/>
  <c r="L394" i="2" s="1"/>
  <c r="G298" i="2"/>
  <c r="K298" i="2" s="1"/>
  <c r="L298" i="2" s="1"/>
  <c r="G246" i="2"/>
  <c r="K246" i="2" s="1"/>
  <c r="L246" i="2" s="1"/>
  <c r="F151" i="2"/>
  <c r="J151" i="2" s="1"/>
  <c r="K151" i="2" s="1"/>
  <c r="L151" i="2" s="1"/>
  <c r="J150" i="2"/>
  <c r="K150" i="2" s="1"/>
  <c r="L150" i="2" s="1"/>
  <c r="G262" i="2"/>
  <c r="K262" i="2" s="1"/>
  <c r="L262" i="2" s="1"/>
  <c r="G130" i="2"/>
  <c r="K130" i="2" s="1"/>
  <c r="L130" i="2" s="1"/>
  <c r="G114" i="2"/>
  <c r="K114" i="2" s="1"/>
  <c r="L114" i="2" s="1"/>
  <c r="G98" i="2"/>
  <c r="K98" i="2" s="1"/>
  <c r="L98" i="2" s="1"/>
  <c r="F18" i="2"/>
  <c r="J17" i="2"/>
  <c r="K17" i="2" s="1"/>
  <c r="L17" i="2" s="1"/>
  <c r="I66" i="1"/>
  <c r="G106" i="1"/>
  <c r="K106" i="1" s="1"/>
  <c r="L106" i="1" s="1"/>
  <c r="G74" i="1"/>
  <c r="K74" i="1" s="1"/>
  <c r="L74" i="1" s="1"/>
  <c r="G42" i="1"/>
  <c r="K42" i="1" s="1"/>
  <c r="L42" i="1" s="1"/>
  <c r="G122" i="1"/>
  <c r="K122" i="1" s="1"/>
  <c r="L122" i="1" s="1"/>
  <c r="G90" i="1"/>
  <c r="K90" i="1" s="1"/>
  <c r="L90" i="1" s="1"/>
  <c r="G58" i="1"/>
  <c r="K58" i="1" s="1"/>
  <c r="L58" i="1" s="1"/>
  <c r="G26" i="1"/>
  <c r="F11" i="1"/>
  <c r="J10" i="1"/>
  <c r="K10" i="1" s="1"/>
  <c r="L10" i="1" s="1"/>
  <c r="D64" i="1"/>
  <c r="J64" i="1" s="1"/>
  <c r="D32" i="1"/>
  <c r="J32" i="1" s="1"/>
  <c r="D16" i="1"/>
  <c r="D48" i="1"/>
  <c r="J48" i="1" s="1"/>
  <c r="D81" i="1"/>
  <c r="AC14" i="2"/>
  <c r="K17" i="4" s="1"/>
  <c r="K82" i="4"/>
  <c r="L82" i="4" s="1"/>
  <c r="K50" i="4"/>
  <c r="L48" i="4"/>
  <c r="L116" i="4"/>
  <c r="L149" i="4"/>
  <c r="L115" i="4"/>
  <c r="L49" i="4"/>
  <c r="L15" i="4"/>
  <c r="L148" i="4"/>
  <c r="D95" i="1"/>
  <c r="J95" i="1" s="1"/>
  <c r="D127" i="1"/>
  <c r="J127" i="1" s="1"/>
  <c r="F79" i="1"/>
  <c r="J79" i="1" s="1"/>
  <c r="D111" i="1"/>
  <c r="J111" i="1" s="1"/>
  <c r="AC542" i="2"/>
  <c r="K150" i="4" s="1"/>
  <c r="AC410" i="2"/>
  <c r="K117" i="4" s="1"/>
  <c r="AC278" i="2"/>
  <c r="K26" i="1" l="1"/>
  <c r="L26" i="1" s="1"/>
  <c r="J10" i="3" s="1"/>
  <c r="K10" i="3" s="1"/>
  <c r="J153" i="4"/>
  <c r="G579" i="2"/>
  <c r="K579" i="2" s="1"/>
  <c r="L579" i="2" s="1"/>
  <c r="G659" i="2"/>
  <c r="K659" i="2" s="1"/>
  <c r="L659" i="2" s="1"/>
  <c r="F547" i="2"/>
  <c r="J547" i="2" s="1"/>
  <c r="K547" i="2" s="1"/>
  <c r="L547" i="2" s="1"/>
  <c r="J546" i="2"/>
  <c r="K546" i="2" s="1"/>
  <c r="L546" i="2" s="1"/>
  <c r="G511" i="2"/>
  <c r="K511" i="2" s="1"/>
  <c r="L511" i="2" s="1"/>
  <c r="G447" i="2"/>
  <c r="K447" i="2" s="1"/>
  <c r="L447" i="2" s="1"/>
  <c r="G527" i="2"/>
  <c r="K527" i="2" s="1"/>
  <c r="L527" i="2" s="1"/>
  <c r="G299" i="2"/>
  <c r="K299" i="2" s="1"/>
  <c r="L299" i="2" s="1"/>
  <c r="G395" i="2"/>
  <c r="K395" i="2" s="1"/>
  <c r="L395" i="2" s="1"/>
  <c r="G379" i="2"/>
  <c r="K379" i="2" s="1"/>
  <c r="L379" i="2" s="1"/>
  <c r="G315" i="2"/>
  <c r="K315" i="2" s="1"/>
  <c r="L315" i="2" s="1"/>
  <c r="G263" i="2"/>
  <c r="K263" i="2" s="1"/>
  <c r="L263" i="2" s="1"/>
  <c r="G247" i="2"/>
  <c r="K247" i="2" s="1"/>
  <c r="L247" i="2" s="1"/>
  <c r="F19" i="2"/>
  <c r="J19" i="2" s="1"/>
  <c r="K19" i="2" s="1"/>
  <c r="L19" i="2" s="1"/>
  <c r="J18" i="2"/>
  <c r="K18" i="2" s="1"/>
  <c r="L18" i="2" s="1"/>
  <c r="G99" i="2"/>
  <c r="K99" i="2" s="1"/>
  <c r="L99" i="2" s="1"/>
  <c r="G115" i="2"/>
  <c r="K115" i="2" s="1"/>
  <c r="L115" i="2" s="1"/>
  <c r="G131" i="2"/>
  <c r="K131" i="2" s="1"/>
  <c r="L131" i="2" s="1"/>
  <c r="I67" i="1"/>
  <c r="F12" i="1"/>
  <c r="J11" i="1"/>
  <c r="K11" i="1" s="1"/>
  <c r="L11" i="1" s="1"/>
  <c r="G27" i="1"/>
  <c r="K27" i="1" s="1"/>
  <c r="L27" i="1" s="1"/>
  <c r="G59" i="1"/>
  <c r="K59" i="1" s="1"/>
  <c r="L59" i="1" s="1"/>
  <c r="G91" i="1"/>
  <c r="K91" i="1" s="1"/>
  <c r="L91" i="1" s="1"/>
  <c r="G123" i="1"/>
  <c r="K123" i="1" s="1"/>
  <c r="L123" i="1" s="1"/>
  <c r="G43" i="1"/>
  <c r="K43" i="1" s="1"/>
  <c r="L43" i="1" s="1"/>
  <c r="G75" i="1"/>
  <c r="K75" i="1" s="1"/>
  <c r="L75" i="1" s="1"/>
  <c r="G107" i="1"/>
  <c r="K107" i="1" s="1"/>
  <c r="L107" i="1" s="1"/>
  <c r="D82" i="1"/>
  <c r="D49" i="1"/>
  <c r="J49" i="1" s="1"/>
  <c r="D17" i="1"/>
  <c r="D33" i="1"/>
  <c r="J33" i="1" s="1"/>
  <c r="D65" i="1"/>
  <c r="J65" i="1" s="1"/>
  <c r="AC147" i="2"/>
  <c r="K51" i="4" s="1"/>
  <c r="AC15" i="2"/>
  <c r="K18" i="4" s="1"/>
  <c r="K83" i="4"/>
  <c r="L117" i="4"/>
  <c r="L16" i="4"/>
  <c r="D112" i="1"/>
  <c r="J112" i="1" s="1"/>
  <c r="F80" i="1"/>
  <c r="J80" i="1" s="1"/>
  <c r="D128" i="1"/>
  <c r="J128" i="1" s="1"/>
  <c r="D96" i="1"/>
  <c r="J96" i="1" s="1"/>
  <c r="AC411" i="2"/>
  <c r="K118" i="4" s="1"/>
  <c r="AC279" i="2"/>
  <c r="AC16" i="2"/>
  <c r="J154" i="4" l="1"/>
  <c r="J21" i="4" s="1"/>
  <c r="J20" i="4"/>
  <c r="O53" i="1"/>
  <c r="G108" i="1"/>
  <c r="K108" i="1" s="1"/>
  <c r="L108" i="1" s="1"/>
  <c r="G76" i="1"/>
  <c r="K76" i="1" s="1"/>
  <c r="L76" i="1" s="1"/>
  <c r="G44" i="1"/>
  <c r="K44" i="1" s="1"/>
  <c r="L44" i="1" s="1"/>
  <c r="G124" i="1"/>
  <c r="K124" i="1" s="1"/>
  <c r="L124" i="1" s="1"/>
  <c r="G92" i="1"/>
  <c r="K92" i="1" s="1"/>
  <c r="L92" i="1" s="1"/>
  <c r="G60" i="1"/>
  <c r="K60" i="1" s="1"/>
  <c r="L60" i="1" s="1"/>
  <c r="G28" i="1"/>
  <c r="K28" i="1" s="1"/>
  <c r="L28" i="1" s="1"/>
  <c r="J12" i="3" s="1"/>
  <c r="F13" i="1"/>
  <c r="J12" i="1"/>
  <c r="K12" i="1" s="1"/>
  <c r="L12" i="1" s="1"/>
  <c r="D66" i="1"/>
  <c r="J66" i="1" s="1"/>
  <c r="D34" i="1"/>
  <c r="J34" i="1" s="1"/>
  <c r="D18" i="1"/>
  <c r="D50" i="1"/>
  <c r="J50" i="1" s="1"/>
  <c r="D83" i="1"/>
  <c r="AC543" i="2"/>
  <c r="K151" i="4" s="1"/>
  <c r="L151" i="4" s="1"/>
  <c r="AC148" i="2"/>
  <c r="K52" i="4" s="1"/>
  <c r="K84" i="4"/>
  <c r="K19" i="4"/>
  <c r="L150" i="4"/>
  <c r="L118" i="4"/>
  <c r="L83" i="4"/>
  <c r="L17" i="4"/>
  <c r="L50" i="4"/>
  <c r="D97" i="1"/>
  <c r="J97" i="1" s="1"/>
  <c r="D129" i="1"/>
  <c r="J129" i="1" s="1"/>
  <c r="F81" i="1"/>
  <c r="J81" i="1" s="1"/>
  <c r="D113" i="1"/>
  <c r="J113" i="1" s="1"/>
  <c r="AC544" i="2"/>
  <c r="K152" i="4" s="1"/>
  <c r="AC412" i="2"/>
  <c r="K119" i="4" s="1"/>
  <c r="AC280" i="2"/>
  <c r="J11" i="3" l="1"/>
  <c r="K11" i="3" s="1"/>
  <c r="O54" i="1"/>
  <c r="F14" i="1"/>
  <c r="J13" i="1"/>
  <c r="K13" i="1" s="1"/>
  <c r="L13" i="1" s="1"/>
  <c r="G29" i="1"/>
  <c r="K29" i="1" s="1"/>
  <c r="L29" i="1" s="1"/>
  <c r="J13" i="3" s="1"/>
  <c r="G61" i="1"/>
  <c r="K61" i="1" s="1"/>
  <c r="L61" i="1" s="1"/>
  <c r="G93" i="1"/>
  <c r="K93" i="1" s="1"/>
  <c r="L93" i="1" s="1"/>
  <c r="G125" i="1"/>
  <c r="K125" i="1" s="1"/>
  <c r="L125" i="1" s="1"/>
  <c r="G45" i="1"/>
  <c r="K45" i="1" s="1"/>
  <c r="L45" i="1" s="1"/>
  <c r="G77" i="1"/>
  <c r="K77" i="1" s="1"/>
  <c r="L77" i="1" s="1"/>
  <c r="G109" i="1"/>
  <c r="K109" i="1" s="1"/>
  <c r="L109" i="1" s="1"/>
  <c r="D51" i="1"/>
  <c r="J51" i="1" s="1"/>
  <c r="D19" i="1"/>
  <c r="D35" i="1"/>
  <c r="J35" i="1" s="1"/>
  <c r="D67" i="1"/>
  <c r="J67" i="1" s="1"/>
  <c r="AC17" i="2"/>
  <c r="K20" i="4" s="1"/>
  <c r="AC149" i="2"/>
  <c r="K53" i="4" s="1"/>
  <c r="K85" i="4"/>
  <c r="L119" i="4"/>
  <c r="L152" i="4"/>
  <c r="L84" i="4"/>
  <c r="L18" i="4"/>
  <c r="L51" i="4"/>
  <c r="D114" i="1"/>
  <c r="J114" i="1" s="1"/>
  <c r="F82" i="1"/>
  <c r="J82" i="1" s="1"/>
  <c r="D130" i="1"/>
  <c r="J130" i="1" s="1"/>
  <c r="D98" i="1"/>
  <c r="J98" i="1" s="1"/>
  <c r="AC545" i="2"/>
  <c r="K153" i="4" s="1"/>
  <c r="AC413" i="2"/>
  <c r="K120" i="4" s="1"/>
  <c r="AC281" i="2"/>
  <c r="O55" i="1" l="1"/>
  <c r="K12" i="3"/>
  <c r="G110" i="1"/>
  <c r="K110" i="1" s="1"/>
  <c r="L110" i="1" s="1"/>
  <c r="G78" i="1"/>
  <c r="K78" i="1" s="1"/>
  <c r="L78" i="1" s="1"/>
  <c r="G46" i="1"/>
  <c r="K46" i="1" s="1"/>
  <c r="L46" i="1" s="1"/>
  <c r="G126" i="1"/>
  <c r="K126" i="1" s="1"/>
  <c r="L126" i="1" s="1"/>
  <c r="G94" i="1"/>
  <c r="K94" i="1" s="1"/>
  <c r="L94" i="1" s="1"/>
  <c r="G62" i="1"/>
  <c r="K62" i="1" s="1"/>
  <c r="L62" i="1" s="1"/>
  <c r="G30" i="1"/>
  <c r="K30" i="1" s="1"/>
  <c r="L30" i="1" s="1"/>
  <c r="F15" i="1"/>
  <c r="J14" i="1"/>
  <c r="K14" i="1" s="1"/>
  <c r="L14" i="1" s="1"/>
  <c r="AC19" i="2"/>
  <c r="AC151" i="2"/>
  <c r="AC18" i="2"/>
  <c r="K21" i="4" s="1"/>
  <c r="L21" i="4" s="1"/>
  <c r="AC150" i="2"/>
  <c r="K54" i="4" s="1"/>
  <c r="L54" i="4" s="1"/>
  <c r="K86" i="4"/>
  <c r="L120" i="4"/>
  <c r="L153" i="4"/>
  <c r="L85" i="4"/>
  <c r="L19" i="4"/>
  <c r="L52" i="4"/>
  <c r="D99" i="1"/>
  <c r="J99" i="1" s="1"/>
  <c r="D131" i="1"/>
  <c r="J131" i="1" s="1"/>
  <c r="F83" i="1"/>
  <c r="J83" i="1" s="1"/>
  <c r="D115" i="1"/>
  <c r="J115" i="1" s="1"/>
  <c r="AC546" i="2"/>
  <c r="K154" i="4" s="1"/>
  <c r="L154" i="4" s="1"/>
  <c r="AC414" i="2"/>
  <c r="K121" i="4" s="1"/>
  <c r="L121" i="4" s="1"/>
  <c r="AC415" i="2"/>
  <c r="AC282" i="2"/>
  <c r="AC283" i="2"/>
  <c r="F16" i="1" l="1"/>
  <c r="J15" i="1"/>
  <c r="K15" i="1" s="1"/>
  <c r="L15" i="1" s="1"/>
  <c r="G31" i="1"/>
  <c r="K31" i="1" s="1"/>
  <c r="L31" i="1" s="1"/>
  <c r="G63" i="1"/>
  <c r="K63" i="1" s="1"/>
  <c r="L63" i="1" s="1"/>
  <c r="G95" i="1"/>
  <c r="K95" i="1" s="1"/>
  <c r="L95" i="1" s="1"/>
  <c r="G127" i="1"/>
  <c r="K127" i="1" s="1"/>
  <c r="L127" i="1" s="1"/>
  <c r="G47" i="1"/>
  <c r="K47" i="1" s="1"/>
  <c r="L47" i="1" s="1"/>
  <c r="G79" i="1"/>
  <c r="K79" i="1" s="1"/>
  <c r="L79" i="1" s="1"/>
  <c r="G111" i="1"/>
  <c r="K111" i="1" s="1"/>
  <c r="L111" i="1" s="1"/>
  <c r="K13" i="3"/>
  <c r="O56" i="1"/>
  <c r="AC547" i="2"/>
  <c r="K87" i="4"/>
  <c r="L87" i="4" s="1"/>
  <c r="L20" i="4"/>
  <c r="L53" i="4"/>
  <c r="L86" i="4"/>
  <c r="J14" i="3" l="1"/>
  <c r="K14" i="3" s="1"/>
  <c r="O57" i="1"/>
  <c r="G112" i="1"/>
  <c r="K112" i="1" s="1"/>
  <c r="L112" i="1" s="1"/>
  <c r="G80" i="1"/>
  <c r="K80" i="1" s="1"/>
  <c r="L80" i="1" s="1"/>
  <c r="G48" i="1"/>
  <c r="K48" i="1" s="1"/>
  <c r="L48" i="1" s="1"/>
  <c r="G128" i="1"/>
  <c r="K128" i="1" s="1"/>
  <c r="L128" i="1" s="1"/>
  <c r="G96" i="1"/>
  <c r="K96" i="1" s="1"/>
  <c r="L96" i="1" s="1"/>
  <c r="G64" i="1"/>
  <c r="K64" i="1" s="1"/>
  <c r="L64" i="1" s="1"/>
  <c r="G32" i="1"/>
  <c r="K32" i="1" s="1"/>
  <c r="L32" i="1" s="1"/>
  <c r="F17" i="1"/>
  <c r="J16" i="1"/>
  <c r="K16" i="1" s="1"/>
  <c r="L16" i="1" s="1"/>
  <c r="O58" i="1" l="1"/>
  <c r="J15" i="3"/>
  <c r="K15" i="3" s="1"/>
  <c r="F18" i="1"/>
  <c r="J17" i="1"/>
  <c r="K17" i="1" s="1"/>
  <c r="L17" i="1" s="1"/>
  <c r="G33" i="1"/>
  <c r="K33" i="1" s="1"/>
  <c r="L33" i="1" s="1"/>
  <c r="G65" i="1"/>
  <c r="K65" i="1" s="1"/>
  <c r="L65" i="1" s="1"/>
  <c r="G97" i="1"/>
  <c r="K97" i="1" s="1"/>
  <c r="L97" i="1" s="1"/>
  <c r="G129" i="1"/>
  <c r="K129" i="1" s="1"/>
  <c r="L129" i="1" s="1"/>
  <c r="G49" i="1"/>
  <c r="K49" i="1" s="1"/>
  <c r="L49" i="1" s="1"/>
  <c r="G81" i="1"/>
  <c r="K81" i="1" s="1"/>
  <c r="L81" i="1" s="1"/>
  <c r="G113" i="1"/>
  <c r="K113" i="1" s="1"/>
  <c r="L113" i="1" s="1"/>
  <c r="O59" i="1" l="1"/>
  <c r="J16" i="3"/>
  <c r="K16" i="3" s="1"/>
  <c r="G114" i="1"/>
  <c r="K114" i="1" s="1"/>
  <c r="L114" i="1" s="1"/>
  <c r="G82" i="1"/>
  <c r="K82" i="1" s="1"/>
  <c r="L82" i="1" s="1"/>
  <c r="G50" i="1"/>
  <c r="K50" i="1" s="1"/>
  <c r="L50" i="1" s="1"/>
  <c r="G130" i="1"/>
  <c r="K130" i="1" s="1"/>
  <c r="L130" i="1" s="1"/>
  <c r="G98" i="1"/>
  <c r="K98" i="1" s="1"/>
  <c r="L98" i="1" s="1"/>
  <c r="G66" i="1"/>
  <c r="K66" i="1" s="1"/>
  <c r="L66" i="1" s="1"/>
  <c r="G34" i="1"/>
  <c r="K34" i="1" s="1"/>
  <c r="L34" i="1" s="1"/>
  <c r="F19" i="1"/>
  <c r="J19" i="1" s="1"/>
  <c r="K19" i="1" s="1"/>
  <c r="L19" i="1" s="1"/>
  <c r="J18" i="1"/>
  <c r="K18" i="1" s="1"/>
  <c r="L18" i="1" s="1"/>
  <c r="O60" i="1" l="1"/>
  <c r="J17" i="3"/>
  <c r="K17" i="3" s="1"/>
  <c r="G35" i="1"/>
  <c r="K35" i="1" s="1"/>
  <c r="L35" i="1" s="1"/>
  <c r="G67" i="1"/>
  <c r="K67" i="1" s="1"/>
  <c r="L67" i="1" s="1"/>
  <c r="G99" i="1"/>
  <c r="K99" i="1" s="1"/>
  <c r="L99" i="1" s="1"/>
  <c r="G131" i="1"/>
  <c r="K131" i="1" s="1"/>
  <c r="L131" i="1" s="1"/>
  <c r="G51" i="1"/>
  <c r="K51" i="1" s="1"/>
  <c r="L51" i="1" s="1"/>
  <c r="G83" i="1"/>
  <c r="K83" i="1" s="1"/>
  <c r="L83" i="1" s="1"/>
  <c r="G115" i="1"/>
  <c r="K115" i="1" s="1"/>
  <c r="L115" i="1" s="1"/>
  <c r="O62" i="1" l="1"/>
  <c r="O61" i="1"/>
  <c r="J18" i="3"/>
  <c r="K18" i="3" s="1"/>
</calcChain>
</file>

<file path=xl/sharedStrings.xml><?xml version="1.0" encoding="utf-8"?>
<sst xmlns="http://schemas.openxmlformats.org/spreadsheetml/2006/main" count="1010" uniqueCount="69">
  <si>
    <t>Consumo Aparente</t>
  </si>
  <si>
    <t>Fator de Conversão (tep)</t>
  </si>
  <si>
    <t>Fator de Correção (PCS/PCI)</t>
  </si>
  <si>
    <t>Brasil</t>
  </si>
  <si>
    <t>Etanol Hidratado</t>
  </si>
  <si>
    <t>Ano</t>
  </si>
  <si>
    <t>Gasolina C</t>
  </si>
  <si>
    <t>Gasolina de Aviação</t>
  </si>
  <si>
    <t>GLP</t>
  </si>
  <si>
    <t>Oleo Diesel</t>
  </si>
  <si>
    <t>Querosene de  Aviação</t>
  </si>
  <si>
    <t xml:space="preserve">Querosene Iluminante </t>
  </si>
  <si>
    <t>Óleo Combustível</t>
  </si>
  <si>
    <t>Amazonia Ocidental</t>
  </si>
  <si>
    <t>Amazonas</t>
  </si>
  <si>
    <t>Estimativa das Emissões de CO2</t>
  </si>
  <si>
    <t>Acre</t>
  </si>
  <si>
    <t>Rondônia</t>
  </si>
  <si>
    <t>Roraima</t>
  </si>
  <si>
    <t>TJ</t>
  </si>
  <si>
    <t>CO²/C</t>
  </si>
  <si>
    <t>44/12</t>
  </si>
  <si>
    <t>Fator de Emissão (tC/TJ)</t>
  </si>
  <si>
    <t>M³</t>
  </si>
  <si>
    <t>PIB</t>
  </si>
  <si>
    <t>VAB</t>
  </si>
  <si>
    <t>Indústrias extrativas</t>
  </si>
  <si>
    <t>Indústrias de Transformação</t>
  </si>
  <si>
    <t>Eletricidade e gás, água, esgoto, atividades de gestão de resíduos e descontaminação</t>
  </si>
  <si>
    <t>Construção</t>
  </si>
  <si>
    <t xml:space="preserve">Agropecaria = </t>
  </si>
  <si>
    <t>Serviços Públicos =</t>
  </si>
  <si>
    <t>Serviços =</t>
  </si>
  <si>
    <t>Indústria =</t>
  </si>
  <si>
    <t xml:space="preserve">Agropecaria  </t>
  </si>
  <si>
    <t>Comércio e reparação de veículos automotores e motocicletas</t>
  </si>
  <si>
    <t>Transporte, armazenagem e correio</t>
  </si>
  <si>
    <t>Alojamento e alimentação</t>
  </si>
  <si>
    <t>Informação e comunicação</t>
  </si>
  <si>
    <t>Atividades financeiras, de seguros e serviços relacionados</t>
  </si>
  <si>
    <t>Atividades Imobiliárias</t>
  </si>
  <si>
    <t>Atividades profissionais, científicas e técnicas, administrativas e serviços complementares</t>
  </si>
  <si>
    <t>Administração, defesa, educação e saúde públicas e seguridade social</t>
  </si>
  <si>
    <t>Educação e saúde privadas</t>
  </si>
  <si>
    <t>Outras atividades de serviços</t>
  </si>
  <si>
    <t>Valor Adicionado Bruto</t>
  </si>
  <si>
    <t>Indicadores</t>
  </si>
  <si>
    <t>VAB Corrente</t>
  </si>
  <si>
    <t>Óleo Diesel</t>
  </si>
  <si>
    <t>1cal = 4,1868J</t>
  </si>
  <si>
    <t>10000Mcal = 41,868*10^-3TJ</t>
  </si>
  <si>
    <r>
      <t>1tep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)=10000Mcal</t>
    </r>
  </si>
  <si>
    <t>41,868*10^-3</t>
  </si>
  <si>
    <t>VAB Constante t-1</t>
  </si>
  <si>
    <t>-</t>
  </si>
  <si>
    <t>CC = CA * Fconv * 41,868*10^-3 (TJ)</t>
  </si>
  <si>
    <t>Variação em volume do valor adicionado bruto a preços básicos t-1</t>
  </si>
  <si>
    <t>Taxa de crescimento do Produto Interno Bruto em volume, ano base = 2005</t>
  </si>
  <si>
    <t>Taxa de oxidação</t>
  </si>
  <si>
    <t>VAB Constante, ano base = 2005</t>
  </si>
  <si>
    <t>Amazônia Ocidental</t>
  </si>
  <si>
    <t>QC = CC * Femiss * 10^-3 (GgC)</t>
  </si>
  <si>
    <t>ECO2 = QC * 44/12 *0,99 (GgC)</t>
  </si>
  <si>
    <t>GgCO² Total</t>
  </si>
  <si>
    <t>Emissões de GgCO²:</t>
  </si>
  <si>
    <r>
      <t>GgCO</t>
    </r>
    <r>
      <rPr>
        <b/>
        <vertAlign val="subscript"/>
        <sz val="11"/>
        <color theme="1"/>
        <rFont val="Calibri"/>
        <family val="2"/>
        <scheme val="minor"/>
      </rPr>
      <t>²</t>
    </r>
    <r>
      <rPr>
        <b/>
        <sz val="11"/>
        <color theme="1"/>
        <rFont val="Calibri"/>
        <family val="2"/>
        <scheme val="minor"/>
      </rPr>
      <t>/VAB</t>
    </r>
  </si>
  <si>
    <r>
      <t>GgCO</t>
    </r>
    <r>
      <rPr>
        <b/>
        <vertAlign val="subscript"/>
        <sz val="11"/>
        <color theme="1"/>
        <rFont val="Calibri"/>
        <family val="2"/>
        <scheme val="minor"/>
      </rPr>
      <t>²</t>
    </r>
    <r>
      <rPr>
        <b/>
        <sz val="11"/>
        <color theme="1"/>
        <rFont val="Calibri"/>
        <family val="2"/>
        <scheme val="minor"/>
      </rPr>
      <t xml:space="preserve"> Total na Amazônia Ocidental</t>
    </r>
  </si>
  <si>
    <t xml:space="preserve"> Amazonas</t>
  </si>
  <si>
    <r>
      <t>GgCO</t>
    </r>
    <r>
      <rPr>
        <b/>
        <vertAlign val="subscript"/>
        <sz val="11"/>
        <color theme="1"/>
        <rFont val="Calibri"/>
        <family val="2"/>
        <scheme val="minor"/>
      </rPr>
      <t>²</t>
    </r>
    <r>
      <rPr>
        <b/>
        <sz val="11"/>
        <color theme="1"/>
        <rFont val="Calibri"/>
        <family val="2"/>
        <scheme val="minor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</si>
</sst>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_-* #,##0.000_-;\-* #,##0.000_-;_-* &quot;-&quot;???_-;_-@_-"/>
    <numFmt numFmtId="166" formatCode="##0.0"/>
    <numFmt numFmtId="167" formatCode="0.0"/>
    <numFmt numFmtId="168" formatCode="_-&quot;R$&quot;\ * #,##0.0000000_-;\-&quot;R$&quot;\ * #,##0.0000000_-;_-&quot;R$&quot;\ * &quot;-&quot;??_-;_-@_-"/>
    <numFmt numFmtId="169" formatCode="_-&quot;R$&quot;\ * #,##0.0000000_-;\-&quot;R$&quot;\ * #,##0.0000000_-;_-&quot;R$&quot;\ * &quot;-&quot;???????_-;_-@_-"/>
    <numFmt numFmtId="170" formatCode="#,##0.000"/>
    <numFmt numFmtId="171" formatCode="0.0000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color indexed="8"/>
      <name val="Arial"/>
      <family val="2"/>
    </font>
    <font>
      <b/>
      <sz val="7"/>
      <color indexed="8"/>
      <name val="Univers"/>
    </font>
    <font>
      <sz val="7"/>
      <color indexed="8"/>
      <name val="Univers"/>
    </font>
    <font>
      <sz val="6"/>
      <color indexed="8"/>
      <name val="Arial"/>
      <family val="2"/>
    </font>
    <font>
      <sz val="6"/>
      <name val="Arial"/>
      <family val="2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Fill="0" applyProtection="0"/>
    <xf numFmtId="0" fontId="10" fillId="0" borderId="0" applyFill="0" applyProtection="0"/>
    <xf numFmtId="0" fontId="1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0" fontId="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0" fillId="0" borderId="0" xfId="2" applyFont="1"/>
    <xf numFmtId="44" fontId="0" fillId="0" borderId="0" xfId="0" applyNumberFormat="1"/>
    <xf numFmtId="167" fontId="0" fillId="0" borderId="0" xfId="0" applyNumberFormat="1"/>
    <xf numFmtId="166" fontId="8" fillId="0" borderId="0" xfId="3" applyNumberFormat="1" applyFont="1" applyFill="1" applyAlignment="1" applyProtection="1">
      <alignment horizontal="right" wrapText="1"/>
    </xf>
    <xf numFmtId="166" fontId="9" fillId="0" borderId="0" xfId="3" applyNumberFormat="1" applyFont="1" applyFill="1" applyAlignment="1" applyProtection="1">
      <alignment horizontal="right" wrapText="1"/>
    </xf>
    <xf numFmtId="44" fontId="2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0" applyNumberFormat="1"/>
    <xf numFmtId="169" fontId="0" fillId="0" borderId="0" xfId="0" applyNumberForma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170" fontId="0" fillId="0" borderId="0" xfId="2" applyNumberFormat="1" applyFont="1"/>
    <xf numFmtId="170" fontId="0" fillId="0" borderId="0" xfId="0" applyNumberFormat="1"/>
    <xf numFmtId="170" fontId="0" fillId="0" borderId="0" xfId="0" applyNumberFormat="1" applyAlignment="1"/>
    <xf numFmtId="164" fontId="0" fillId="0" borderId="0" xfId="1" applyNumberFormat="1" applyFont="1" applyAlignment="1"/>
    <xf numFmtId="171" fontId="0" fillId="0" borderId="0" xfId="0" applyNumberFormat="1"/>
    <xf numFmtId="0" fontId="15" fillId="0" borderId="0" xfId="0" applyFont="1" applyAlignment="1">
      <alignment horizontal="right"/>
    </xf>
    <xf numFmtId="0" fontId="1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6">
    <cellStyle name="Moeda" xfId="2" builtinId="4"/>
    <cellStyle name="Normal" xfId="0" builtinId="0"/>
    <cellStyle name="Normal 2" xfId="3"/>
    <cellStyle name="Normal 3" xfId="4"/>
    <cellStyle name="Normal 4" xf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 anchor="t" anchorCtr="0"/>
          <a:lstStyle/>
          <a:p>
            <a:pPr>
              <a:defRPr/>
            </a:pPr>
            <a:r>
              <a:rPr lang="pt-BR"/>
              <a:t>Emissões de GgCO</a:t>
            </a:r>
            <a:r>
              <a:rPr lang="pt-BR" strike="noStrike" baseline="-25000"/>
              <a:t>²</a:t>
            </a:r>
            <a:r>
              <a:rPr lang="pt-BR"/>
              <a:t> no Brasil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'Emissões Brasil'!$B$21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Brasil'!$B$7:$B$18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Brasil'!$L$23:$L$34</c:f>
              <c:numCache>
                <c:formatCode>_-* #,##0.000_-;\-* #,##0.000_-;_-* "-"???_-;_-@_-</c:formatCode>
                <c:ptCount val="12"/>
                <c:pt idx="0">
                  <c:v>52095.071448397815</c:v>
                </c:pt>
                <c:pt idx="1">
                  <c:v>53099.535503017956</c:v>
                </c:pt>
                <c:pt idx="2">
                  <c:v>53802.471800961772</c:v>
                </c:pt>
                <c:pt idx="3">
                  <c:v>55681.009302976665</c:v>
                </c:pt>
                <c:pt idx="4">
                  <c:v>56199.244473653744</c:v>
                </c:pt>
                <c:pt idx="5">
                  <c:v>66007.536712772679</c:v>
                </c:pt>
                <c:pt idx="6">
                  <c:v>78498.748886341258</c:v>
                </c:pt>
                <c:pt idx="7">
                  <c:v>87802.498912384181</c:v>
                </c:pt>
                <c:pt idx="8">
                  <c:v>91625.604106188257</c:v>
                </c:pt>
                <c:pt idx="9">
                  <c:v>98123.82801106351</c:v>
                </c:pt>
                <c:pt idx="10">
                  <c:v>90986.765400215067</c:v>
                </c:pt>
                <c:pt idx="11">
                  <c:v>95148.62293637637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6A9-8B0A-280DE13015A1}"/>
            </c:ext>
          </c:extLst>
        </c:ser>
        <c:ser>
          <c:idx val="5"/>
          <c:order val="1"/>
          <c:tx>
            <c:strRef>
              <c:f>'Emissões Brasil'!$B$85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Brasil'!$B$7:$B$18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Brasil'!$L$87:$L$98</c:f>
              <c:numCache>
                <c:formatCode>_-* #,##0.000_-;\-* #,##0.000_-;_-* "-"???_-;_-@_-</c:formatCode>
                <c:ptCount val="12"/>
                <c:pt idx="0">
                  <c:v>101966.63458087204</c:v>
                </c:pt>
                <c:pt idx="1">
                  <c:v>101553.33067522854</c:v>
                </c:pt>
                <c:pt idx="2">
                  <c:v>108191.35942707123</c:v>
                </c:pt>
                <c:pt idx="3">
                  <c:v>116537.17514208831</c:v>
                </c:pt>
                <c:pt idx="4">
                  <c:v>115325.33322793811</c:v>
                </c:pt>
                <c:pt idx="5">
                  <c:v>128187.48667867432</c:v>
                </c:pt>
                <c:pt idx="6">
                  <c:v>136062.35159784634</c:v>
                </c:pt>
                <c:pt idx="7">
                  <c:v>145529.38549523111</c:v>
                </c:pt>
                <c:pt idx="8">
                  <c:v>152485.93491564452</c:v>
                </c:pt>
                <c:pt idx="9">
                  <c:v>156284.57212603308</c:v>
                </c:pt>
                <c:pt idx="10">
                  <c:v>148941.12063181045</c:v>
                </c:pt>
                <c:pt idx="11">
                  <c:v>141307.25507929819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6A9-8B0A-280DE130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50336"/>
        <c:axId val="64770432"/>
      </c:lineChart>
      <c:catAx>
        <c:axId val="591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770432"/>
        <c:crosses val="autoZero"/>
        <c:auto val="1"/>
        <c:lblAlgn val="ctr"/>
        <c:lblOffset val="100"/>
        <c:noMultiLvlLbl val="0"/>
      </c:catAx>
      <c:valAx>
        <c:axId val="647704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sz="1000" b="1" i="0" u="none" strike="noStrike" baseline="0">
                    <a:effectLst/>
                  </a:rPr>
                  <a:t>Mil GgCO</a:t>
                </a:r>
                <a:r>
                  <a:rPr lang="pt-BR" sz="1000" b="1" i="0" u="none" strike="noStrike" baseline="-25000">
                    <a:effectLst/>
                  </a:rPr>
                  <a:t>²</a:t>
                </a:r>
                <a:endParaRPr lang="pt-BR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59150336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Ocidental'!$B$136</c:f>
              <c:strCache>
                <c:ptCount val="1"/>
                <c:pt idx="0">
                  <c:v>Amazonas</c:v>
                </c:pt>
              </c:strCache>
            </c:strRef>
          </c:tx>
          <c:cat>
            <c:numRef>
              <c:f>'Emissões Amazônia Ocidental'!$B$143:$B$151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'Emissões Amazônia Ocidental'!$L$143:$L$151</c:f>
              <c:numCache>
                <c:formatCode>_-* #,##0.000_-;\-* #,##0.000_-;_-* "-"???_-;_-@_-</c:formatCode>
                <c:ptCount val="9"/>
                <c:pt idx="0">
                  <c:v>91.375785038214829</c:v>
                </c:pt>
                <c:pt idx="1">
                  <c:v>62.993262150103163</c:v>
                </c:pt>
                <c:pt idx="2">
                  <c:v>46.510898287976623</c:v>
                </c:pt>
                <c:pt idx="3">
                  <c:v>45.996567862642245</c:v>
                </c:pt>
                <c:pt idx="4">
                  <c:v>53.965458855317195</c:v>
                </c:pt>
                <c:pt idx="5">
                  <c:v>57.900122636745408</c:v>
                </c:pt>
                <c:pt idx="6">
                  <c:v>90.227695365519537</c:v>
                </c:pt>
                <c:pt idx="7">
                  <c:v>44.046979158908648</c:v>
                </c:pt>
                <c:pt idx="8">
                  <c:v>44.607313069082679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6-4FE2-BCF4-959C1E488C2C}"/>
            </c:ext>
          </c:extLst>
        </c:ser>
        <c:ser>
          <c:idx val="1"/>
          <c:order val="1"/>
          <c:tx>
            <c:strRef>
              <c:f>'Emissões Amazônia Ocidental'!$B$268</c:f>
              <c:strCache>
                <c:ptCount val="1"/>
                <c:pt idx="0">
                  <c:v>Acre</c:v>
                </c:pt>
              </c:strCache>
            </c:strRef>
          </c:tx>
          <c:val>
            <c:numRef>
              <c:f>'Emissões Amazônia Ocidental'!$L$275:$L$283</c:f>
              <c:numCache>
                <c:formatCode>_-* #,##0.000_-;\-* #,##0.000_-;_-* "-"???_-;_-@_-</c:formatCode>
                <c:ptCount val="9"/>
                <c:pt idx="0">
                  <c:v>13.720025535731388</c:v>
                </c:pt>
                <c:pt idx="1">
                  <c:v>10.899024354873667</c:v>
                </c:pt>
                <c:pt idx="2">
                  <c:v>9.8544442998570609</c:v>
                </c:pt>
                <c:pt idx="3">
                  <c:v>6.5954079490357476</c:v>
                </c:pt>
                <c:pt idx="4">
                  <c:v>6.9160619101870457</c:v>
                </c:pt>
                <c:pt idx="5">
                  <c:v>4.2461971213748466</c:v>
                </c:pt>
                <c:pt idx="6">
                  <c:v>8.4768631107892229</c:v>
                </c:pt>
                <c:pt idx="7">
                  <c:v>8.7284966312613967</c:v>
                </c:pt>
                <c:pt idx="8">
                  <c:v>7.7467772761471503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6-4FE2-BCF4-959C1E488C2C}"/>
            </c:ext>
          </c:extLst>
        </c:ser>
        <c:ser>
          <c:idx val="2"/>
          <c:order val="2"/>
          <c:tx>
            <c:strRef>
              <c:f>'Emissões Amazônia Ocidental'!$B$400</c:f>
              <c:strCache>
                <c:ptCount val="1"/>
                <c:pt idx="0">
                  <c:v>Rondônia</c:v>
                </c:pt>
              </c:strCache>
            </c:strRef>
          </c:tx>
          <c:val>
            <c:numRef>
              <c:f>'Emissões Amazônia Ocidental'!$L$407:$L$415</c:f>
              <c:numCache>
                <c:formatCode>_-* #,##0.000_-;\-* #,##0.000_-;_-* "-"???_-;_-@_-</c:formatCode>
                <c:ptCount val="9"/>
                <c:pt idx="0">
                  <c:v>65.647243783565273</c:v>
                </c:pt>
                <c:pt idx="1">
                  <c:v>46.009716627009276</c:v>
                </c:pt>
                <c:pt idx="2">
                  <c:v>30.430565937203824</c:v>
                </c:pt>
                <c:pt idx="3">
                  <c:v>22.610342293870083</c:v>
                </c:pt>
                <c:pt idx="4">
                  <c:v>23.816615029164794</c:v>
                </c:pt>
                <c:pt idx="5">
                  <c:v>20.817710110344667</c:v>
                </c:pt>
                <c:pt idx="6">
                  <c:v>33.513179873809314</c:v>
                </c:pt>
                <c:pt idx="7">
                  <c:v>16.677822091484575</c:v>
                </c:pt>
                <c:pt idx="8">
                  <c:v>13.008130711896115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6-4FE2-BCF4-959C1E488C2C}"/>
            </c:ext>
          </c:extLst>
        </c:ser>
        <c:ser>
          <c:idx val="3"/>
          <c:order val="3"/>
          <c:tx>
            <c:strRef>
              <c:f>'Emissões Amazônia Ocidental'!$B$532</c:f>
              <c:strCache>
                <c:ptCount val="1"/>
                <c:pt idx="0">
                  <c:v>Roraima</c:v>
                </c:pt>
              </c:strCache>
            </c:strRef>
          </c:tx>
          <c:val>
            <c:numRef>
              <c:f>'Emissões Amazônia Ocidental'!$L$539:$L$547</c:f>
              <c:numCache>
                <c:formatCode>_-* #,##0.000_-;\-* #,##0.000_-;_-* "-"???_-;_-@_-</c:formatCode>
                <c:ptCount val="9"/>
                <c:pt idx="0">
                  <c:v>3.3382530416041161</c:v>
                </c:pt>
                <c:pt idx="1">
                  <c:v>3.1640469913950851</c:v>
                </c:pt>
                <c:pt idx="2">
                  <c:v>2.854683727029601</c:v>
                </c:pt>
                <c:pt idx="3">
                  <c:v>2.2141245283913826</c:v>
                </c:pt>
                <c:pt idx="4">
                  <c:v>2.0924403924905679</c:v>
                </c:pt>
                <c:pt idx="5">
                  <c:v>2.242594338555755</c:v>
                </c:pt>
                <c:pt idx="6">
                  <c:v>3.3317418231098439</c:v>
                </c:pt>
                <c:pt idx="7">
                  <c:v>1.6626567174036311</c:v>
                </c:pt>
                <c:pt idx="8">
                  <c:v>1.1669820622152243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46-4FE2-BCF4-959C1E48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4016"/>
        <c:axId val="66539904"/>
      </c:lineChart>
      <c:catAx>
        <c:axId val="665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539904"/>
        <c:crosses val="autoZero"/>
        <c:auto val="1"/>
        <c:lblAlgn val="ctr"/>
        <c:lblOffset val="100"/>
        <c:noMultiLvlLbl val="0"/>
      </c:catAx>
      <c:valAx>
        <c:axId val="66539904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66534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Ocidental'!$B$136</c:f>
              <c:strCache>
                <c:ptCount val="1"/>
                <c:pt idx="0">
                  <c:v>Amazonas</c:v>
                </c:pt>
              </c:strCache>
            </c:strRef>
          </c:tx>
          <c:cat>
            <c:numRef>
              <c:f>'Emissões Amazônia Ocidental'!$B$143:$B$151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'Emissões Amazônia Ocidental'!$L$159:$L$167</c:f>
              <c:numCache>
                <c:formatCode>_-* #,##0.000_-;\-* #,##0.000_-;_-* "-"???_-;_-@_-</c:formatCode>
                <c:ptCount val="9"/>
                <c:pt idx="0">
                  <c:v>892.03695533436883</c:v>
                </c:pt>
                <c:pt idx="1">
                  <c:v>1036.6338491928718</c:v>
                </c:pt>
                <c:pt idx="2">
                  <c:v>1153.1212981507074</c:v>
                </c:pt>
                <c:pt idx="3">
                  <c:v>1259.3787203547927</c:v>
                </c:pt>
                <c:pt idx="4">
                  <c:v>1306.6056060008959</c:v>
                </c:pt>
                <c:pt idx="5">
                  <c:v>1387.5671804934084</c:v>
                </c:pt>
                <c:pt idx="6">
                  <c:v>1365.1164523374159</c:v>
                </c:pt>
                <c:pt idx="7">
                  <c:v>1402.6487448810874</c:v>
                </c:pt>
                <c:pt idx="8">
                  <c:v>1425.3234442280909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F-44D6-851F-C4E8DC737ED7}"/>
            </c:ext>
          </c:extLst>
        </c:ser>
        <c:ser>
          <c:idx val="1"/>
          <c:order val="1"/>
          <c:tx>
            <c:strRef>
              <c:f>'Emissões Amazônia Ocidental'!$B$268</c:f>
              <c:strCache>
                <c:ptCount val="1"/>
                <c:pt idx="0">
                  <c:v>Acre</c:v>
                </c:pt>
              </c:strCache>
            </c:strRef>
          </c:tx>
          <c:val>
            <c:numRef>
              <c:f>'Emissões Amazônia Ocidental'!$L$291:$L$299</c:f>
              <c:numCache>
                <c:formatCode>_-* #,##0.000_-;\-* #,##0.000_-;_-* "-"???_-;_-@_-</c:formatCode>
                <c:ptCount val="9"/>
                <c:pt idx="0">
                  <c:v>167.48506242826829</c:v>
                </c:pt>
                <c:pt idx="1">
                  <c:v>210.08300205111161</c:v>
                </c:pt>
                <c:pt idx="2">
                  <c:v>236.54687601260434</c:v>
                </c:pt>
                <c:pt idx="3">
                  <c:v>262.96205769982026</c:v>
                </c:pt>
                <c:pt idx="4">
                  <c:v>277.20200106441081</c:v>
                </c:pt>
                <c:pt idx="5">
                  <c:v>305.5608858884753</c:v>
                </c:pt>
                <c:pt idx="6">
                  <c:v>310.22129943406384</c:v>
                </c:pt>
                <c:pt idx="7">
                  <c:v>302.61036188034268</c:v>
                </c:pt>
                <c:pt idx="8">
                  <c:v>302.11230505132744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F-44D6-851F-C4E8DC737ED7}"/>
            </c:ext>
          </c:extLst>
        </c:ser>
        <c:ser>
          <c:idx val="2"/>
          <c:order val="2"/>
          <c:tx>
            <c:strRef>
              <c:f>'Emissões Amazônia Ocidental'!$B$400</c:f>
              <c:strCache>
                <c:ptCount val="1"/>
                <c:pt idx="0">
                  <c:v>Rondônia</c:v>
                </c:pt>
              </c:strCache>
            </c:strRef>
          </c:tx>
          <c:val>
            <c:numRef>
              <c:f>'Emissões Amazônia Ocidental'!$L$423:$L$431</c:f>
              <c:numCache>
                <c:formatCode>_-* #,##0.000_-;\-* #,##0.000_-;_-* "-"???_-;_-@_-</c:formatCode>
                <c:ptCount val="9"/>
                <c:pt idx="0">
                  <c:v>516.70793940288661</c:v>
                </c:pt>
                <c:pt idx="1">
                  <c:v>632.89096291746773</c:v>
                </c:pt>
                <c:pt idx="2">
                  <c:v>719.29231487503057</c:v>
                </c:pt>
                <c:pt idx="3">
                  <c:v>808.11766401604871</c:v>
                </c:pt>
                <c:pt idx="4">
                  <c:v>837.075710426873</c:v>
                </c:pt>
                <c:pt idx="5">
                  <c:v>900.07689128036111</c:v>
                </c:pt>
                <c:pt idx="6">
                  <c:v>921.9904406928523</c:v>
                </c:pt>
                <c:pt idx="7">
                  <c:v>954.54495178559819</c:v>
                </c:pt>
                <c:pt idx="8">
                  <c:v>964.67643280778384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9F-44D6-851F-C4E8DC737ED7}"/>
            </c:ext>
          </c:extLst>
        </c:ser>
        <c:ser>
          <c:idx val="3"/>
          <c:order val="3"/>
          <c:tx>
            <c:strRef>
              <c:f>'Emissões Amazônia Ocidental'!$B$532</c:f>
              <c:strCache>
                <c:ptCount val="1"/>
                <c:pt idx="0">
                  <c:v>Roraima</c:v>
                </c:pt>
              </c:strCache>
            </c:strRef>
          </c:tx>
          <c:val>
            <c:numRef>
              <c:f>'Emissões Amazônia Ocidental'!$L$555:$L$563</c:f>
              <c:numCache>
                <c:formatCode>_-* #,##0.000_-;\-* #,##0.000_-;_-* "-"???_-;_-@_-</c:formatCode>
                <c:ptCount val="9"/>
                <c:pt idx="0">
                  <c:v>165.05830855171288</c:v>
                </c:pt>
                <c:pt idx="1">
                  <c:v>189.70058855741681</c:v>
                </c:pt>
                <c:pt idx="2">
                  <c:v>195.24075858796479</c:v>
                </c:pt>
                <c:pt idx="3">
                  <c:v>219.91700346822321</c:v>
                </c:pt>
                <c:pt idx="4">
                  <c:v>240.7769374399607</c:v>
                </c:pt>
                <c:pt idx="5">
                  <c:v>271.6395916144736</c:v>
                </c:pt>
                <c:pt idx="6">
                  <c:v>274.0176103742333</c:v>
                </c:pt>
                <c:pt idx="7">
                  <c:v>287.40629157907489</c:v>
                </c:pt>
                <c:pt idx="8">
                  <c:v>303.95075413647078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9F-44D6-851F-C4E8DC73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0496"/>
        <c:axId val="73736192"/>
      </c:lineChart>
      <c:catAx>
        <c:axId val="665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736192"/>
        <c:crosses val="autoZero"/>
        <c:auto val="1"/>
        <c:lblAlgn val="ctr"/>
        <c:lblOffset val="100"/>
        <c:noMultiLvlLbl val="0"/>
      </c:catAx>
      <c:valAx>
        <c:axId val="73736192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66570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Ocidental'!$B$136</c:f>
              <c:strCache>
                <c:ptCount val="1"/>
                <c:pt idx="0">
                  <c:v>Amazonas</c:v>
                </c:pt>
              </c:strCache>
            </c:strRef>
          </c:tx>
          <c:cat>
            <c:numRef>
              <c:f>'Emissões Amazônia Ocidental'!$B$143:$B$151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'Emissões Amazônia Ocidental'!$L$175:$L$183</c:f>
              <c:numCache>
                <c:formatCode>_-* #,##0.000_-;\-* #,##0.000_-;_-* "-"???_-;_-@_-</c:formatCode>
                <c:ptCount val="9"/>
                <c:pt idx="0">
                  <c:v>3.2395092979506273</c:v>
                </c:pt>
                <c:pt idx="1">
                  <c:v>4.0487878465166833</c:v>
                </c:pt>
                <c:pt idx="2">
                  <c:v>4.0034148331490442</c:v>
                </c:pt>
                <c:pt idx="3">
                  <c:v>4.5496802706023489</c:v>
                </c:pt>
                <c:pt idx="4">
                  <c:v>3.8697467446592686</c:v>
                </c:pt>
                <c:pt idx="5">
                  <c:v>3.6729727232823084</c:v>
                </c:pt>
                <c:pt idx="6">
                  <c:v>2.4378136798718315</c:v>
                </c:pt>
                <c:pt idx="7">
                  <c:v>2.2577044585026851</c:v>
                </c:pt>
                <c:pt idx="8">
                  <c:v>1.5393293510225374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4-4361-BF2D-D041A732E6ED}"/>
            </c:ext>
          </c:extLst>
        </c:ser>
        <c:ser>
          <c:idx val="1"/>
          <c:order val="1"/>
          <c:tx>
            <c:strRef>
              <c:f>'Emissões Amazônia Ocidental'!$B$268</c:f>
              <c:strCache>
                <c:ptCount val="1"/>
                <c:pt idx="0">
                  <c:v>Acre</c:v>
                </c:pt>
              </c:strCache>
            </c:strRef>
          </c:tx>
          <c:val>
            <c:numRef>
              <c:f>'Emissões Amazônia Ocidental'!$L$307:$L$315</c:f>
              <c:numCache>
                <c:formatCode>_-* #,##0.000_-;\-* #,##0.000_-;_-* "-"???_-;_-@_-</c:formatCode>
                <c:ptCount val="9"/>
                <c:pt idx="0">
                  <c:v>1.8574751045693991</c:v>
                </c:pt>
                <c:pt idx="1">
                  <c:v>2.2047024784784388</c:v>
                </c:pt>
                <c:pt idx="2">
                  <c:v>2.1391317051958469</c:v>
                </c:pt>
                <c:pt idx="3">
                  <c:v>2.2419991266253638</c:v>
                </c:pt>
                <c:pt idx="4">
                  <c:v>2.5203604446109189</c:v>
                </c:pt>
                <c:pt idx="5">
                  <c:v>2.2741143738432981</c:v>
                </c:pt>
                <c:pt idx="6">
                  <c:v>1.9699701499760733</c:v>
                </c:pt>
                <c:pt idx="7">
                  <c:v>1.9380045786254967</c:v>
                </c:pt>
                <c:pt idx="8">
                  <c:v>1.6367832955477053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4-4361-BF2D-D041A732E6ED}"/>
            </c:ext>
          </c:extLst>
        </c:ser>
        <c:ser>
          <c:idx val="2"/>
          <c:order val="2"/>
          <c:tx>
            <c:strRef>
              <c:f>'Emissões Amazônia Ocidental'!$B$400</c:f>
              <c:strCache>
                <c:ptCount val="1"/>
                <c:pt idx="0">
                  <c:v>Rondônia</c:v>
                </c:pt>
              </c:strCache>
            </c:strRef>
          </c:tx>
          <c:val>
            <c:numRef>
              <c:f>'Emissões Amazônia Ocidental'!$L$439:$L$447</c:f>
              <c:numCache>
                <c:formatCode>_-* #,##0.000_-;\-* #,##0.000_-;_-* "-"???_-;_-@_-</c:formatCode>
                <c:ptCount val="9"/>
                <c:pt idx="0">
                  <c:v>2.0196338296640821</c:v>
                </c:pt>
                <c:pt idx="1">
                  <c:v>2.1683312270317843</c:v>
                </c:pt>
                <c:pt idx="2">
                  <c:v>2.1184998258740766</c:v>
                </c:pt>
                <c:pt idx="3">
                  <c:v>1.8281087415147641</c:v>
                </c:pt>
                <c:pt idx="4">
                  <c:v>1.9873202831009076</c:v>
                </c:pt>
                <c:pt idx="5">
                  <c:v>1.8592573617244097</c:v>
                </c:pt>
                <c:pt idx="6">
                  <c:v>1.6200379691304791</c:v>
                </c:pt>
                <c:pt idx="7">
                  <c:v>1.2499908045896897</c:v>
                </c:pt>
                <c:pt idx="8">
                  <c:v>0.98339889475396636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4-4361-BF2D-D041A732E6ED}"/>
            </c:ext>
          </c:extLst>
        </c:ser>
        <c:ser>
          <c:idx val="3"/>
          <c:order val="3"/>
          <c:tx>
            <c:strRef>
              <c:f>'Emissões Amazônia Ocidental'!$B$532</c:f>
              <c:strCache>
                <c:ptCount val="1"/>
                <c:pt idx="0">
                  <c:v>Roraima</c:v>
                </c:pt>
              </c:strCache>
            </c:strRef>
          </c:tx>
          <c:val>
            <c:numRef>
              <c:f>'Emissões Amazônia Ocidental'!$L$571:$L$579</c:f>
              <c:numCache>
                <c:formatCode>_-* #,##0.000_-;\-* #,##0.000_-;_-* "-"???_-;_-@_-</c:formatCode>
                <c:ptCount val="9"/>
                <c:pt idx="0">
                  <c:v>1.6134577181949599</c:v>
                </c:pt>
                <c:pt idx="1">
                  <c:v>1.918192117795005</c:v>
                </c:pt>
                <c:pt idx="2">
                  <c:v>2.1001391466949033</c:v>
                </c:pt>
                <c:pt idx="3">
                  <c:v>1.9915329403306177</c:v>
                </c:pt>
                <c:pt idx="4">
                  <c:v>2.4581300018427354</c:v>
                </c:pt>
                <c:pt idx="5">
                  <c:v>2.543483721097989</c:v>
                </c:pt>
                <c:pt idx="6">
                  <c:v>2.3353699147542351</c:v>
                </c:pt>
                <c:pt idx="7">
                  <c:v>2.3078821656212694</c:v>
                </c:pt>
                <c:pt idx="8">
                  <c:v>1.4440902688729418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24-4361-BF2D-D041A732E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4496"/>
        <c:axId val="73756032"/>
      </c:lineChart>
      <c:catAx>
        <c:axId val="737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756032"/>
        <c:crosses val="autoZero"/>
        <c:auto val="1"/>
        <c:lblAlgn val="ctr"/>
        <c:lblOffset val="100"/>
        <c:noMultiLvlLbl val="0"/>
      </c:catAx>
      <c:valAx>
        <c:axId val="73756032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3754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Ocidental'!$B$136</c:f>
              <c:strCache>
                <c:ptCount val="1"/>
                <c:pt idx="0">
                  <c:v>Amazonas</c:v>
                </c:pt>
              </c:strCache>
            </c:strRef>
          </c:tx>
          <c:cat>
            <c:numRef>
              <c:f>'Emissões Amazônia Ocidental'!$B$191:$B$199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'Emissões Amazônia Ocidental'!$L$191:$L$199</c:f>
              <c:numCache>
                <c:formatCode>_-* #,##0.000_-;\-* #,##0.000_-;_-* "-"???_-;_-@_-</c:formatCode>
                <c:ptCount val="9"/>
                <c:pt idx="0">
                  <c:v>265.61450315832326</c:v>
                </c:pt>
                <c:pt idx="1">
                  <c:v>278.8120600423191</c:v>
                </c:pt>
                <c:pt idx="2">
                  <c:v>298.77264220490014</c:v>
                </c:pt>
                <c:pt idx="3">
                  <c:v>305.97199231557897</c:v>
                </c:pt>
                <c:pt idx="4">
                  <c:v>310.31079449670557</c:v>
                </c:pt>
                <c:pt idx="5">
                  <c:v>314.82318811373307</c:v>
                </c:pt>
                <c:pt idx="6">
                  <c:v>289.098208808854</c:v>
                </c:pt>
                <c:pt idx="7">
                  <c:v>276.61961212086226</c:v>
                </c:pt>
                <c:pt idx="8">
                  <c:v>282.77280732172045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4-42CC-988A-CD7852CE8A44}"/>
            </c:ext>
          </c:extLst>
        </c:ser>
        <c:ser>
          <c:idx val="1"/>
          <c:order val="1"/>
          <c:tx>
            <c:strRef>
              <c:f>'Emissões Amazônia Ocidental'!$B$268</c:f>
              <c:strCache>
                <c:ptCount val="1"/>
                <c:pt idx="0">
                  <c:v>Acre</c:v>
                </c:pt>
              </c:strCache>
            </c:strRef>
          </c:tx>
          <c:val>
            <c:numRef>
              <c:f>'Emissões Amazônia Ocidental'!$L$323:$L$331</c:f>
              <c:numCache>
                <c:formatCode>_-* #,##0.000_-;\-* #,##0.000_-;_-* "-"???_-;_-@_-</c:formatCode>
                <c:ptCount val="9"/>
                <c:pt idx="0">
                  <c:v>42.604686568763285</c:v>
                </c:pt>
                <c:pt idx="1">
                  <c:v>44.138025486877424</c:v>
                </c:pt>
                <c:pt idx="2">
                  <c:v>48.843802143527554</c:v>
                </c:pt>
                <c:pt idx="3">
                  <c:v>50.886247224387034</c:v>
                </c:pt>
                <c:pt idx="4">
                  <c:v>54.407827541050629</c:v>
                </c:pt>
                <c:pt idx="5">
                  <c:v>56.685558945206722</c:v>
                </c:pt>
                <c:pt idx="6">
                  <c:v>58.435684712398754</c:v>
                </c:pt>
                <c:pt idx="7">
                  <c:v>57.613278695469909</c:v>
                </c:pt>
                <c:pt idx="8">
                  <c:v>58.913934626614569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4-42CC-988A-CD7852CE8A44}"/>
            </c:ext>
          </c:extLst>
        </c:ser>
        <c:ser>
          <c:idx val="2"/>
          <c:order val="2"/>
          <c:tx>
            <c:strRef>
              <c:f>'Emissões Amazônia Ocidental'!$B$400</c:f>
              <c:strCache>
                <c:ptCount val="1"/>
                <c:pt idx="0">
                  <c:v>Rondônia</c:v>
                </c:pt>
              </c:strCache>
            </c:strRef>
          </c:tx>
          <c:val>
            <c:numRef>
              <c:f>'Emissões Amazônia Ocidental'!$L$455:$L$463</c:f>
              <c:numCache>
                <c:formatCode>_-* #,##0.000_-;\-* #,##0.000_-;_-* "-"???_-;_-@_-</c:formatCode>
                <c:ptCount val="9"/>
                <c:pt idx="0">
                  <c:v>121.97630561594863</c:v>
                </c:pt>
                <c:pt idx="1">
                  <c:v>127.46828844154798</c:v>
                </c:pt>
                <c:pt idx="2">
                  <c:v>132.12392829784588</c:v>
                </c:pt>
                <c:pt idx="3">
                  <c:v>136.37323868834741</c:v>
                </c:pt>
                <c:pt idx="4">
                  <c:v>139.26441400798211</c:v>
                </c:pt>
                <c:pt idx="5">
                  <c:v>141.61057723251423</c:v>
                </c:pt>
                <c:pt idx="6">
                  <c:v>143.33397309700706</c:v>
                </c:pt>
                <c:pt idx="7">
                  <c:v>145.57132497977744</c:v>
                </c:pt>
                <c:pt idx="8">
                  <c:v>148.70919120217127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74-42CC-988A-CD7852CE8A44}"/>
            </c:ext>
          </c:extLst>
        </c:ser>
        <c:ser>
          <c:idx val="3"/>
          <c:order val="3"/>
          <c:tx>
            <c:strRef>
              <c:f>'Emissões Amazônia Ocidental'!$B$532</c:f>
              <c:strCache>
                <c:ptCount val="1"/>
                <c:pt idx="0">
                  <c:v>Roraima</c:v>
                </c:pt>
              </c:strCache>
            </c:strRef>
          </c:tx>
          <c:val>
            <c:numRef>
              <c:f>'Emissões Amazônia Ocidental'!$L$587:$L$595</c:f>
              <c:numCache>
                <c:formatCode>_-* #,##0.000_-;\-* #,##0.000_-;_-* "-"???_-;_-@_-</c:formatCode>
                <c:ptCount val="9"/>
                <c:pt idx="0">
                  <c:v>26.992469795881039</c:v>
                </c:pt>
                <c:pt idx="1">
                  <c:v>29.080963193503926</c:v>
                </c:pt>
                <c:pt idx="2">
                  <c:v>29.787314408182738</c:v>
                </c:pt>
                <c:pt idx="3">
                  <c:v>31.458300339612208</c:v>
                </c:pt>
                <c:pt idx="4">
                  <c:v>32.448956286342543</c:v>
                </c:pt>
                <c:pt idx="5">
                  <c:v>33.799501900948378</c:v>
                </c:pt>
                <c:pt idx="6">
                  <c:v>34.608314382168096</c:v>
                </c:pt>
                <c:pt idx="7">
                  <c:v>35.736123570778908</c:v>
                </c:pt>
                <c:pt idx="8">
                  <c:v>37.148723969218267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74-42CC-988A-CD7852CE8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87744"/>
        <c:axId val="72289280"/>
      </c:lineChart>
      <c:catAx>
        <c:axId val="722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289280"/>
        <c:crosses val="autoZero"/>
        <c:auto val="1"/>
        <c:lblAlgn val="ctr"/>
        <c:lblOffset val="100"/>
        <c:noMultiLvlLbl val="0"/>
      </c:catAx>
      <c:valAx>
        <c:axId val="72289280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228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Ocidental'!$B$136</c:f>
              <c:strCache>
                <c:ptCount val="1"/>
                <c:pt idx="0">
                  <c:v>Amazonas</c:v>
                </c:pt>
              </c:strCache>
            </c:strRef>
          </c:tx>
          <c:cat>
            <c:numRef>
              <c:f>'Emissões Amazônia Ocidental'!$B$207:$B$215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'Emissões Amazônia Ocidental'!$L$207:$L$215</c:f>
              <c:numCache>
                <c:formatCode>_-* #,##0.000_-;\-* #,##0.000_-;_-* "-"???_-;_-@_-</c:formatCode>
                <c:ptCount val="9"/>
                <c:pt idx="0">
                  <c:v>3232.9145564374921</c:v>
                </c:pt>
                <c:pt idx="1">
                  <c:v>3328.644781093989</c:v>
                </c:pt>
                <c:pt idx="2">
                  <c:v>1455.7315893238942</c:v>
                </c:pt>
                <c:pt idx="3">
                  <c:v>1235.6322910002152</c:v>
                </c:pt>
                <c:pt idx="4">
                  <c:v>944.26928767923698</c:v>
                </c:pt>
                <c:pt idx="5">
                  <c:v>737.78762568430989</c:v>
                </c:pt>
                <c:pt idx="6">
                  <c:v>363.86026022107171</c:v>
                </c:pt>
                <c:pt idx="7">
                  <c:v>112.08828800417777</c:v>
                </c:pt>
                <c:pt idx="8">
                  <c:v>103.93834826570108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A-4F82-99EE-0C788DB3B4DA}"/>
            </c:ext>
          </c:extLst>
        </c:ser>
        <c:ser>
          <c:idx val="1"/>
          <c:order val="1"/>
          <c:tx>
            <c:strRef>
              <c:f>'Emissões Amazônia Ocidental'!$B$268</c:f>
              <c:strCache>
                <c:ptCount val="1"/>
                <c:pt idx="0">
                  <c:v>Acre</c:v>
                </c:pt>
              </c:strCache>
            </c:strRef>
          </c:tx>
          <c:val>
            <c:numRef>
              <c:f>'Emissões Amazônia Ocidental'!$L$339:$L$347</c:f>
              <c:numCache>
                <c:formatCode>_-* #,##0.000_-;\-* #,##0.000_-;_-* "-"???_-;_-@_-</c:formatCode>
                <c:ptCount val="9"/>
                <c:pt idx="0">
                  <c:v>0</c:v>
                </c:pt>
                <c:pt idx="1">
                  <c:v>0.41055791128258035</c:v>
                </c:pt>
                <c:pt idx="2">
                  <c:v>0</c:v>
                </c:pt>
                <c:pt idx="3">
                  <c:v>0.97560442515123547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A-4F82-99EE-0C788DB3B4DA}"/>
            </c:ext>
          </c:extLst>
        </c:ser>
        <c:ser>
          <c:idx val="2"/>
          <c:order val="2"/>
          <c:tx>
            <c:strRef>
              <c:f>'Emissões Amazônia Ocidental'!$B$400</c:f>
              <c:strCache>
                <c:ptCount val="1"/>
                <c:pt idx="0">
                  <c:v>Rondônia</c:v>
                </c:pt>
              </c:strCache>
            </c:strRef>
          </c:tx>
          <c:val>
            <c:numRef>
              <c:f>'Emissões Amazônia Ocidental'!$L$471:$L$479</c:f>
              <c:numCache>
                <c:formatCode>_-* #,##0.000_-;\-* #,##0.000_-;_-* "-"???_-;_-@_-</c:formatCode>
                <c:ptCount val="9"/>
                <c:pt idx="0">
                  <c:v>814.51606571907018</c:v>
                </c:pt>
                <c:pt idx="1">
                  <c:v>811.84110513982216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A-4F82-99EE-0C788DB3B4DA}"/>
            </c:ext>
          </c:extLst>
        </c:ser>
        <c:ser>
          <c:idx val="3"/>
          <c:order val="3"/>
          <c:tx>
            <c:strRef>
              <c:f>'Emissões Amazônia Ocidental'!$B$532</c:f>
              <c:strCache>
                <c:ptCount val="1"/>
                <c:pt idx="0">
                  <c:v>Roraima</c:v>
                </c:pt>
              </c:strCache>
            </c:strRef>
          </c:tx>
          <c:val>
            <c:numRef>
              <c:f>'Emissões Amazônia Ocidental'!$L$603:$L$611</c:f>
              <c:numCache>
                <c:formatCode>_-* #,##0.000_-;\-* #,##0.000_-;_-* "-"???_-;_-@_-</c:formatCode>
                <c:ptCount val="9"/>
                <c:pt idx="0">
                  <c:v>9.2259512979479832E-2</c:v>
                </c:pt>
                <c:pt idx="1">
                  <c:v>0</c:v>
                </c:pt>
                <c:pt idx="2">
                  <c:v>0.64195323577582708</c:v>
                </c:pt>
                <c:pt idx="3">
                  <c:v>1.1185232615126481</c:v>
                </c:pt>
                <c:pt idx="4">
                  <c:v>2.1800876739192656</c:v>
                </c:pt>
                <c:pt idx="5">
                  <c:v>1.7587886003591475</c:v>
                </c:pt>
                <c:pt idx="6">
                  <c:v>0</c:v>
                </c:pt>
                <c:pt idx="7">
                  <c:v>0</c:v>
                </c:pt>
                <c:pt idx="8">
                  <c:v>2.3598640414101735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EA-4F82-99EE-0C788DB3B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20128"/>
        <c:axId val="72321664"/>
      </c:lineChart>
      <c:catAx>
        <c:axId val="723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321664"/>
        <c:crosses val="autoZero"/>
        <c:auto val="1"/>
        <c:lblAlgn val="ctr"/>
        <c:lblOffset val="100"/>
        <c:noMultiLvlLbl val="0"/>
      </c:catAx>
      <c:valAx>
        <c:axId val="72321664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2320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Ocidental'!$B$136</c:f>
              <c:strCache>
                <c:ptCount val="1"/>
                <c:pt idx="0">
                  <c:v>Amazonas</c:v>
                </c:pt>
              </c:strCache>
            </c:strRef>
          </c:tx>
          <c:cat>
            <c:numRef>
              <c:f>'Emissões Amazônia Ocidental'!$B$223:$B$231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'Emissões Amazônia Ocidental'!$L$223:$L$231</c:f>
              <c:numCache>
                <c:formatCode>_-* #,##0.000_-;\-* #,##0.000_-;_-* "-"???_-;_-@_-</c:formatCode>
                <c:ptCount val="9"/>
                <c:pt idx="0">
                  <c:v>2273.7306598692012</c:v>
                </c:pt>
                <c:pt idx="1">
                  <c:v>3089.284128610343</c:v>
                </c:pt>
                <c:pt idx="2">
                  <c:v>3510.1550412425131</c:v>
                </c:pt>
                <c:pt idx="3">
                  <c:v>3529.4742874756748</c:v>
                </c:pt>
                <c:pt idx="4">
                  <c:v>3505.3482390936274</c:v>
                </c:pt>
                <c:pt idx="5">
                  <c:v>3371.1985648579744</c:v>
                </c:pt>
                <c:pt idx="6">
                  <c:v>2956.8049007958803</c:v>
                </c:pt>
                <c:pt idx="7">
                  <c:v>2615.3485523025438</c:v>
                </c:pt>
                <c:pt idx="8">
                  <c:v>2729.3162732687656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9-4D52-93B7-E626B75B8967}"/>
            </c:ext>
          </c:extLst>
        </c:ser>
        <c:ser>
          <c:idx val="1"/>
          <c:order val="1"/>
          <c:tx>
            <c:strRef>
              <c:f>'Emissões Amazônia Ocidental'!$B$268</c:f>
              <c:strCache>
                <c:ptCount val="1"/>
                <c:pt idx="0">
                  <c:v>Acre</c:v>
                </c:pt>
              </c:strCache>
            </c:strRef>
          </c:tx>
          <c:val>
            <c:numRef>
              <c:f>'Emissões Amazônia Ocidental'!$L$355:$L$363</c:f>
              <c:numCache>
                <c:formatCode>_-* #,##0.000_-;\-* #,##0.000_-;_-* "-"???_-;_-@_-</c:formatCode>
                <c:ptCount val="9"/>
                <c:pt idx="0">
                  <c:v>330.29442270430064</c:v>
                </c:pt>
                <c:pt idx="1">
                  <c:v>396.23089763295997</c:v>
                </c:pt>
                <c:pt idx="2">
                  <c:v>410.37193676886585</c:v>
                </c:pt>
                <c:pt idx="3">
                  <c:v>559.39761731968929</c:v>
                </c:pt>
                <c:pt idx="4">
                  <c:v>409.67589207963988</c:v>
                </c:pt>
                <c:pt idx="5">
                  <c:v>434.73741480343688</c:v>
                </c:pt>
                <c:pt idx="6">
                  <c:v>417.73847746771958</c:v>
                </c:pt>
                <c:pt idx="7">
                  <c:v>410.94756071047794</c:v>
                </c:pt>
                <c:pt idx="8">
                  <c:v>393.43978584402544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9-4D52-93B7-E626B75B8967}"/>
            </c:ext>
          </c:extLst>
        </c:ser>
        <c:ser>
          <c:idx val="2"/>
          <c:order val="2"/>
          <c:tx>
            <c:strRef>
              <c:f>'Emissões Amazônia Ocidental'!$B$400</c:f>
              <c:strCache>
                <c:ptCount val="1"/>
                <c:pt idx="0">
                  <c:v>Rondônia</c:v>
                </c:pt>
              </c:strCache>
            </c:strRef>
          </c:tx>
          <c:val>
            <c:numRef>
              <c:f>'Emissões Amazônia Ocidental'!$L$487:$L$495</c:f>
              <c:numCache>
                <c:formatCode>_-* #,##0.000_-;\-* #,##0.000_-;_-* "-"???_-;_-@_-</c:formatCode>
                <c:ptCount val="9"/>
                <c:pt idx="0">
                  <c:v>1811.2172398089551</c:v>
                </c:pt>
                <c:pt idx="1">
                  <c:v>1983.5095012527011</c:v>
                </c:pt>
                <c:pt idx="2">
                  <c:v>2018.5121603114685</c:v>
                </c:pt>
                <c:pt idx="3">
                  <c:v>2010.3716445584128</c:v>
                </c:pt>
                <c:pt idx="4">
                  <c:v>2023.1891827550112</c:v>
                </c:pt>
                <c:pt idx="5">
                  <c:v>2104.6699047542197</c:v>
                </c:pt>
                <c:pt idx="6">
                  <c:v>2094.3503402958654</c:v>
                </c:pt>
                <c:pt idx="7">
                  <c:v>2016.6953055033518</c:v>
                </c:pt>
                <c:pt idx="8">
                  <c:v>2168.008590228098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29-4D52-93B7-E626B75B8967}"/>
            </c:ext>
          </c:extLst>
        </c:ser>
        <c:ser>
          <c:idx val="3"/>
          <c:order val="3"/>
          <c:tx>
            <c:strRef>
              <c:f>'Emissões Amazônia Ocidental'!$B$532</c:f>
              <c:strCache>
                <c:ptCount val="1"/>
                <c:pt idx="0">
                  <c:v>Roraima</c:v>
                </c:pt>
              </c:strCache>
            </c:strRef>
          </c:tx>
          <c:val>
            <c:numRef>
              <c:f>'Emissões Amazônia Ocidental'!$L$619:$L$627</c:f>
              <c:numCache>
                <c:formatCode>_-* #,##0.000_-;\-* #,##0.000_-;_-* "-"???_-;_-@_-</c:formatCode>
                <c:ptCount val="9"/>
                <c:pt idx="0">
                  <c:v>184.25415289404313</c:v>
                </c:pt>
                <c:pt idx="1">
                  <c:v>373.50608760222769</c:v>
                </c:pt>
                <c:pt idx="2">
                  <c:v>224.32435903412295</c:v>
                </c:pt>
                <c:pt idx="3">
                  <c:v>224.4144118492232</c:v>
                </c:pt>
                <c:pt idx="4">
                  <c:v>264.45797563733549</c:v>
                </c:pt>
                <c:pt idx="5">
                  <c:v>332.13130301531658</c:v>
                </c:pt>
                <c:pt idx="6">
                  <c:v>334.57553834875893</c:v>
                </c:pt>
                <c:pt idx="7">
                  <c:v>308.14243162313153</c:v>
                </c:pt>
                <c:pt idx="8">
                  <c:v>313.99988131530358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29-4D52-93B7-E626B75B8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22144"/>
        <c:axId val="72423680"/>
      </c:lineChart>
      <c:catAx>
        <c:axId val="724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423680"/>
        <c:crosses val="autoZero"/>
        <c:auto val="1"/>
        <c:lblAlgn val="ctr"/>
        <c:lblOffset val="100"/>
        <c:noMultiLvlLbl val="0"/>
      </c:catAx>
      <c:valAx>
        <c:axId val="72423680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2422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Ocidental'!$B$136</c:f>
              <c:strCache>
                <c:ptCount val="1"/>
                <c:pt idx="0">
                  <c:v>Amazonas</c:v>
                </c:pt>
              </c:strCache>
            </c:strRef>
          </c:tx>
          <c:cat>
            <c:numRef>
              <c:f>'Emissões Amazônia Ocidental'!$B$239:$B$247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'Emissões Amazônia Ocidental'!$L$239:$L$247</c:f>
              <c:numCache>
                <c:formatCode>_-* #,##0.000_-;\-* #,##0.000_-;_-* "-"???_-;_-@_-</c:formatCode>
                <c:ptCount val="9"/>
                <c:pt idx="0">
                  <c:v>388.09401870915048</c:v>
                </c:pt>
                <c:pt idx="1">
                  <c:v>457.15041652429267</c:v>
                </c:pt>
                <c:pt idx="2">
                  <c:v>454.7319724991425</c:v>
                </c:pt>
                <c:pt idx="3">
                  <c:v>460.30929392443693</c:v>
                </c:pt>
                <c:pt idx="4">
                  <c:v>413.28570141280392</c:v>
                </c:pt>
                <c:pt idx="5">
                  <c:v>423.8588786516076</c:v>
                </c:pt>
                <c:pt idx="6">
                  <c:v>385.4779898495724</c:v>
                </c:pt>
                <c:pt idx="7">
                  <c:v>313.3320996596745</c:v>
                </c:pt>
                <c:pt idx="8">
                  <c:v>320.37703788224718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4-4DC3-951F-C8686DCFC2C9}"/>
            </c:ext>
          </c:extLst>
        </c:ser>
        <c:ser>
          <c:idx val="1"/>
          <c:order val="1"/>
          <c:tx>
            <c:strRef>
              <c:f>'Emissões Amazônia Ocidental'!$B$268</c:f>
              <c:strCache>
                <c:ptCount val="1"/>
                <c:pt idx="0">
                  <c:v>Acre</c:v>
                </c:pt>
              </c:strCache>
            </c:strRef>
          </c:tx>
          <c:val>
            <c:numRef>
              <c:f>'Emissões Amazônia Ocidental'!$L$371:$L$379</c:f>
              <c:numCache>
                <c:formatCode>_-* #,##0.000_-;\-* #,##0.000_-;_-* "-"???_-;_-@_-</c:formatCode>
                <c:ptCount val="9"/>
                <c:pt idx="0">
                  <c:v>32.999824536186424</c:v>
                </c:pt>
                <c:pt idx="1">
                  <c:v>34.242048407441921</c:v>
                </c:pt>
                <c:pt idx="2">
                  <c:v>40.775281203153945</c:v>
                </c:pt>
                <c:pt idx="3">
                  <c:v>34.445311793031145</c:v>
                </c:pt>
                <c:pt idx="4">
                  <c:v>29.749481292237935</c:v>
                </c:pt>
                <c:pt idx="5">
                  <c:v>30.431275282844652</c:v>
                </c:pt>
                <c:pt idx="6">
                  <c:v>24.222134040485244</c:v>
                </c:pt>
                <c:pt idx="7">
                  <c:v>22.537964927293572</c:v>
                </c:pt>
                <c:pt idx="8">
                  <c:v>28.354708783603819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4-4DC3-951F-C8686DCFC2C9}"/>
            </c:ext>
          </c:extLst>
        </c:ser>
        <c:ser>
          <c:idx val="2"/>
          <c:order val="2"/>
          <c:tx>
            <c:strRef>
              <c:f>'Emissões Amazônia Ocidental'!$B$400</c:f>
              <c:strCache>
                <c:ptCount val="1"/>
                <c:pt idx="0">
                  <c:v>Rondônia</c:v>
                </c:pt>
              </c:strCache>
            </c:strRef>
          </c:tx>
          <c:val>
            <c:numRef>
              <c:f>'Emissões Amazônia Ocidental'!$L$503:$L$511</c:f>
              <c:numCache>
                <c:formatCode>_-* #,##0.000_-;\-* #,##0.000_-;_-* "-"???_-;_-@_-</c:formatCode>
                <c:ptCount val="9"/>
                <c:pt idx="0">
                  <c:v>58.735330220759963</c:v>
                </c:pt>
                <c:pt idx="1">
                  <c:v>77.329028567195124</c:v>
                </c:pt>
                <c:pt idx="2">
                  <c:v>95.738270226868295</c:v>
                </c:pt>
                <c:pt idx="3">
                  <c:v>104.32099713269326</c:v>
                </c:pt>
                <c:pt idx="4">
                  <c:v>81.775565556189107</c:v>
                </c:pt>
                <c:pt idx="5">
                  <c:v>72.504040869714913</c:v>
                </c:pt>
                <c:pt idx="6">
                  <c:v>70.15232164778736</c:v>
                </c:pt>
                <c:pt idx="7">
                  <c:v>66.1622368814959</c:v>
                </c:pt>
                <c:pt idx="8">
                  <c:v>66.568081544426747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4-4DC3-951F-C8686DCFC2C9}"/>
            </c:ext>
          </c:extLst>
        </c:ser>
        <c:ser>
          <c:idx val="3"/>
          <c:order val="3"/>
          <c:tx>
            <c:strRef>
              <c:f>'Emissões Amazônia Ocidental'!$B$532</c:f>
              <c:strCache>
                <c:ptCount val="1"/>
                <c:pt idx="0">
                  <c:v>Roraima</c:v>
                </c:pt>
              </c:strCache>
            </c:strRef>
          </c:tx>
          <c:val>
            <c:numRef>
              <c:f>'Emissões Amazônia Ocidental'!$L$635:$L$643</c:f>
              <c:numCache>
                <c:formatCode>_-* #,##0.000_-;\-* #,##0.000_-;_-* "-"???_-;_-@_-</c:formatCode>
                <c:ptCount val="9"/>
                <c:pt idx="0">
                  <c:v>19.101208807572981</c:v>
                </c:pt>
                <c:pt idx="1">
                  <c:v>35.576583449508483</c:v>
                </c:pt>
                <c:pt idx="2">
                  <c:v>23.409282694501726</c:v>
                </c:pt>
                <c:pt idx="3">
                  <c:v>19.988838706302811</c:v>
                </c:pt>
                <c:pt idx="4">
                  <c:v>17.491857224741779</c:v>
                </c:pt>
                <c:pt idx="5">
                  <c:v>17.804533209350268</c:v>
                </c:pt>
                <c:pt idx="6">
                  <c:v>16.702504507888793</c:v>
                </c:pt>
                <c:pt idx="7">
                  <c:v>19.119484436407447</c:v>
                </c:pt>
                <c:pt idx="8">
                  <c:v>22.222365621623851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A4-4DC3-951F-C8686DCF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50816"/>
        <c:axId val="72452352"/>
      </c:lineChart>
      <c:catAx>
        <c:axId val="724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452352"/>
        <c:crosses val="autoZero"/>
        <c:auto val="1"/>
        <c:lblAlgn val="ctr"/>
        <c:lblOffset val="100"/>
        <c:noMultiLvlLbl val="0"/>
      </c:catAx>
      <c:valAx>
        <c:axId val="72452352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2450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Ocidental'!$B$136</c:f>
              <c:strCache>
                <c:ptCount val="1"/>
                <c:pt idx="0">
                  <c:v>Amazonas</c:v>
                </c:pt>
              </c:strCache>
            </c:strRef>
          </c:tx>
          <c:cat>
            <c:numRef>
              <c:f>'Emissões Amazônia Ocidental'!$B$255:$B$263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'Emissões Amazônia Ocidental'!$L$255:$L$263</c:f>
              <c:numCache>
                <c:formatCode>_-* #,##0.000_-;\-* #,##0.000_-;_-* "-"???_-;_-@_-</c:formatCode>
                <c:ptCount val="9"/>
                <c:pt idx="0">
                  <c:v>2.6322382376135955</c:v>
                </c:pt>
                <c:pt idx="1">
                  <c:v>2.6934530803487955</c:v>
                </c:pt>
                <c:pt idx="2">
                  <c:v>2.8281257343662345</c:v>
                </c:pt>
                <c:pt idx="3">
                  <c:v>2.4730796465020757</c:v>
                </c:pt>
                <c:pt idx="4">
                  <c:v>0.97943748376319817</c:v>
                </c:pt>
                <c:pt idx="5">
                  <c:v>1.2661678071348747E-2</c:v>
                </c:pt>
                <c:pt idx="6">
                  <c:v>1.2242968547039977E-2</c:v>
                </c:pt>
                <c:pt idx="7">
                  <c:v>1.2242968547039977E-2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7-4A8B-9A49-E38BCFEC4B57}"/>
            </c:ext>
          </c:extLst>
        </c:ser>
        <c:ser>
          <c:idx val="1"/>
          <c:order val="1"/>
          <c:tx>
            <c:strRef>
              <c:f>'Emissões Amazônia Ocidental'!$B$268</c:f>
              <c:strCache>
                <c:ptCount val="1"/>
                <c:pt idx="0">
                  <c:v>Acre</c:v>
                </c:pt>
              </c:strCache>
            </c:strRef>
          </c:tx>
          <c:val>
            <c:numRef>
              <c:f>'Emissões Amazônia Ocidental'!$L$387:$L$395</c:f>
              <c:numCache>
                <c:formatCode>_-* #,##0.000_-;\-* #,##0.000_-;_-* "-"???_-;_-@_-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7-4A8B-9A49-E38BCFEC4B57}"/>
            </c:ext>
          </c:extLst>
        </c:ser>
        <c:ser>
          <c:idx val="2"/>
          <c:order val="2"/>
          <c:tx>
            <c:strRef>
              <c:f>'Emissões Amazônia Ocidental'!$B$400</c:f>
              <c:strCache>
                <c:ptCount val="1"/>
                <c:pt idx="0">
                  <c:v>Rondônia</c:v>
                </c:pt>
              </c:strCache>
            </c:strRef>
          </c:tx>
          <c:val>
            <c:numRef>
              <c:f>'Emissões Amazônia Ocidental'!$L$519:$L$527</c:f>
              <c:numCache>
                <c:formatCode>_-* #,##0.000_-;\-* #,##0.000_-;_-* "-"???_-;_-@_-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A7-4A8B-9A49-E38BCFEC4B57}"/>
            </c:ext>
          </c:extLst>
        </c:ser>
        <c:ser>
          <c:idx val="3"/>
          <c:order val="3"/>
          <c:tx>
            <c:strRef>
              <c:f>'Emissões Amazônia Ocidental'!$B$532</c:f>
              <c:strCache>
                <c:ptCount val="1"/>
                <c:pt idx="0">
                  <c:v>Roraima</c:v>
                </c:pt>
              </c:strCache>
            </c:strRef>
          </c:tx>
          <c:val>
            <c:numRef>
              <c:f>'Emissões Amazônia Ocidental'!$L$651:$L$659</c:f>
              <c:numCache>
                <c:formatCode>_-* #,##0.000_-;\-* #,##0.000_-;_-* "-"???_-;_-@_-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A7-4A8B-9A49-E38BCFEC4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68352"/>
        <c:axId val="74069888"/>
      </c:lineChart>
      <c:catAx>
        <c:axId val="740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069888"/>
        <c:crosses val="autoZero"/>
        <c:auto val="1"/>
        <c:lblAlgn val="ctr"/>
        <c:lblOffset val="100"/>
        <c:noMultiLvlLbl val="0"/>
      </c:catAx>
      <c:valAx>
        <c:axId val="74069888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406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Ocidental'!$AC$6</c:f>
              <c:strCache>
                <c:ptCount val="1"/>
                <c:pt idx="0">
                  <c:v>GgCO² Total na Amazônia Ocidental</c:v>
                </c:pt>
              </c:strCache>
            </c:strRef>
          </c:tx>
          <c:cat>
            <c:numRef>
              <c:f>'Emissões Amazônia Ocidental'!$AB$7:$AB$18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Ocidental'!$AC$7:$AC$18</c:f>
              <c:numCache>
                <c:formatCode>_-* #,##0.000_-;\-* #,##0.000_-;_-* "-"???_-;_-@_-</c:formatCode>
                <c:ptCount val="12"/>
                <c:pt idx="0">
                  <c:v>5708.4882445557823</c:v>
                </c:pt>
                <c:pt idx="1">
                  <c:v>5405.1314520242449</c:v>
                </c:pt>
                <c:pt idx="2">
                  <c:v>5399.0558344867068</c:v>
                </c:pt>
                <c:pt idx="3">
                  <c:v>5793.7500259599219</c:v>
                </c:pt>
                <c:pt idx="4">
                  <c:v>6340.7847409937367</c:v>
                </c:pt>
                <c:pt idx="5">
                  <c:v>7911.8390178171012</c:v>
                </c:pt>
                <c:pt idx="6">
                  <c:v>8467.5647449832759</c:v>
                </c:pt>
                <c:pt idx="7">
                  <c:v>8874.0334067418826</c:v>
                </c:pt>
                <c:pt idx="8">
                  <c:v>8864.3315444977561</c:v>
                </c:pt>
                <c:pt idx="9">
                  <c:v>9107.581736707667</c:v>
                </c:pt>
                <c:pt idx="10">
                  <c:v>8674.8150597467884</c:v>
                </c:pt>
                <c:pt idx="11">
                  <c:v>8298.3442002656084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5-493F-803C-52479467B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86272"/>
        <c:axId val="74087808"/>
      </c:lineChart>
      <c:catAx>
        <c:axId val="740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087808"/>
        <c:crosses val="autoZero"/>
        <c:auto val="1"/>
        <c:lblAlgn val="ctr"/>
        <c:lblOffset val="100"/>
        <c:noMultiLvlLbl val="0"/>
      </c:catAx>
      <c:valAx>
        <c:axId val="74087808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4086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 GgCO² Total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Ocidental'!$AC$138</c:f>
              <c:strCache>
                <c:ptCount val="1"/>
                <c:pt idx="0">
                  <c:v> Amazonas</c:v>
                </c:pt>
              </c:strCache>
            </c:strRef>
          </c:tx>
          <c:cat>
            <c:numRef>
              <c:f>'Emissões Amazônia Ocidental'!$AB$139:$AB$151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'Emissões Amazônia Ocidental'!$AC$139:$AC$151</c:f>
              <c:numCache>
                <c:formatCode>_-* #,##0.000_-;\-* #,##0.000_-;_-* "-"???_-;_-@_-</c:formatCode>
                <c:ptCount val="13"/>
                <c:pt idx="0">
                  <c:v>2831.0867216801057</c:v>
                </c:pt>
                <c:pt idx="1">
                  <c:v>2593.7126165496647</c:v>
                </c:pt>
                <c:pt idx="2">
                  <c:v>2614.3575566492491</c:v>
                </c:pt>
                <c:pt idx="3">
                  <c:v>2786.9318923477013</c:v>
                </c:pt>
                <c:pt idx="4">
                  <c:v>3165.7676152035701</c:v>
                </c:pt>
                <c:pt idx="5">
                  <c:v>4125.9179778032149</c:v>
                </c:pt>
                <c:pt idx="6">
                  <c:v>4663.27633939322</c:v>
                </c:pt>
                <c:pt idx="7">
                  <c:v>4788.8530078304675</c:v>
                </c:pt>
                <c:pt idx="8">
                  <c:v>4811.9538450945238</c:v>
                </c:pt>
                <c:pt idx="9">
                  <c:v>4758.765745351383</c:v>
                </c:pt>
                <c:pt idx="10">
                  <c:v>4321.9213531332962</c:v>
                </c:pt>
                <c:pt idx="11">
                  <c:v>4017.9972971836314</c:v>
                </c:pt>
                <c:pt idx="12">
                  <c:v>4154.639717496857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5-417D-A53D-7803EECA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29408"/>
        <c:axId val="74130944"/>
      </c:lineChart>
      <c:catAx>
        <c:axId val="741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130944"/>
        <c:crosses val="autoZero"/>
        <c:auto val="1"/>
        <c:lblAlgn val="ctr"/>
        <c:lblOffset val="100"/>
        <c:noMultiLvlLbl val="0"/>
      </c:catAx>
      <c:valAx>
        <c:axId val="74130944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412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 b="1" i="0" baseline="0">
                <a:effectLst/>
              </a:rPr>
              <a:t>Emissão de GgCO</a:t>
            </a:r>
            <a:r>
              <a:rPr lang="pt-BR" sz="1200" b="1" i="0" baseline="-25000">
                <a:effectLst/>
              </a:rPr>
              <a:t>² </a:t>
            </a:r>
            <a:r>
              <a:rPr lang="en-US" sz="1200" b="1" i="0" baseline="0">
                <a:effectLst/>
              </a:rPr>
              <a:t>dos </a:t>
            </a:r>
            <a:r>
              <a:rPr lang="pt-BR" sz="1200" b="1" i="0" baseline="0">
                <a:effectLst/>
              </a:rPr>
              <a:t>Combustíveis</a:t>
            </a:r>
            <a:r>
              <a:rPr lang="en-US" sz="1200" b="1" i="0" baseline="0">
                <a:effectLst/>
              </a:rPr>
              <a:t> fosseis no </a:t>
            </a:r>
            <a:r>
              <a:rPr lang="pt-BR" sz="1200" b="1" i="0" baseline="0">
                <a:effectLst/>
              </a:rPr>
              <a:t>Brasil</a:t>
            </a:r>
            <a:endParaRPr lang="pt-BR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Brasil'!$O$49</c:f>
              <c:strCache>
                <c:ptCount val="1"/>
                <c:pt idx="0">
                  <c:v>GgCO² Total</c:v>
                </c:pt>
              </c:strCache>
            </c:strRef>
          </c:tx>
          <c:cat>
            <c:numRef>
              <c:f>'Emissões Brasil'!$N$50:$N$61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Brasil'!$O$50:$O$61</c:f>
              <c:numCache>
                <c:formatCode>_-* #,##0.000_-;\-* #,##0.000_-;_-* "-"???_-;_-@_-</c:formatCode>
                <c:ptCount val="12"/>
                <c:pt idx="0">
                  <c:v>154061.70602926984</c:v>
                </c:pt>
                <c:pt idx="1">
                  <c:v>154652.86617824651</c:v>
                </c:pt>
                <c:pt idx="2">
                  <c:v>161993.831228033</c:v>
                </c:pt>
                <c:pt idx="3">
                  <c:v>172218.18444506498</c:v>
                </c:pt>
                <c:pt idx="4">
                  <c:v>171524.57770159186</c:v>
                </c:pt>
                <c:pt idx="5">
                  <c:v>194195.023391447</c:v>
                </c:pt>
                <c:pt idx="6">
                  <c:v>214561.1004841876</c:v>
                </c:pt>
                <c:pt idx="7">
                  <c:v>233331.88440761529</c:v>
                </c:pt>
                <c:pt idx="8">
                  <c:v>244111.53902183278</c:v>
                </c:pt>
                <c:pt idx="9">
                  <c:v>254408.40013709659</c:v>
                </c:pt>
                <c:pt idx="10">
                  <c:v>239927.8860320255</c:v>
                </c:pt>
                <c:pt idx="11">
                  <c:v>236455.87801567456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877-BE4A-1AD507503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95776"/>
        <c:axId val="64797312"/>
      </c:lineChart>
      <c:catAx>
        <c:axId val="647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797312"/>
        <c:crosses val="autoZero"/>
        <c:auto val="1"/>
        <c:lblAlgn val="ctr"/>
        <c:lblOffset val="100"/>
        <c:noMultiLvlLbl val="0"/>
      </c:catAx>
      <c:valAx>
        <c:axId val="64797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sz="1000" b="1" i="0" u="none" strike="noStrike" baseline="0">
                    <a:effectLst/>
                  </a:rPr>
                  <a:t>Milhões de tCO</a:t>
                </a:r>
                <a:r>
                  <a:rPr lang="pt-BR" sz="1000" b="1" i="0" u="none" strike="noStrike" baseline="-25000">
                    <a:effectLst/>
                  </a:rPr>
                  <a:t>²</a:t>
                </a: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4795776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GgCO² Total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Ocidental'!$AC$270</c:f>
              <c:strCache>
                <c:ptCount val="1"/>
                <c:pt idx="0">
                  <c:v>Acre</c:v>
                </c:pt>
              </c:strCache>
            </c:strRef>
          </c:tx>
          <c:cat>
            <c:numRef>
              <c:f>'Emissões Amazônia Ocidental'!$AB$271:$AB$283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'Emissões Amazônia Ocidental'!$AC$271:$AC$283</c:f>
              <c:numCache>
                <c:formatCode>_-* #,##0.000_-;\-* #,##0.000_-;_-* "-"???_-;_-@_-</c:formatCode>
                <c:ptCount val="13"/>
                <c:pt idx="0">
                  <c:v>549.74610492300985</c:v>
                </c:pt>
                <c:pt idx="1">
                  <c:v>463.3102387150625</c:v>
                </c:pt>
                <c:pt idx="2">
                  <c:v>454.64777164064435</c:v>
                </c:pt>
                <c:pt idx="3">
                  <c:v>488.41620678904519</c:v>
                </c:pt>
                <c:pt idx="4">
                  <c:v>497.77948513256894</c:v>
                </c:pt>
                <c:pt idx="5">
                  <c:v>606.31389968407154</c:v>
                </c:pt>
                <c:pt idx="6">
                  <c:v>646.91881278147025</c:v>
                </c:pt>
                <c:pt idx="7">
                  <c:v>822.3596750195095</c:v>
                </c:pt>
                <c:pt idx="8">
                  <c:v>686.87789314405063</c:v>
                </c:pt>
                <c:pt idx="9">
                  <c:v>740.29830069191212</c:v>
                </c:pt>
                <c:pt idx="10">
                  <c:v>727.95977690178347</c:v>
                </c:pt>
                <c:pt idx="11">
                  <c:v>713.55792259082068</c:v>
                </c:pt>
                <c:pt idx="12">
                  <c:v>695.55209089535288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C-45B3-AF15-959A374CC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43232"/>
        <c:axId val="74144768"/>
      </c:lineChart>
      <c:catAx>
        <c:axId val="741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144768"/>
        <c:crosses val="autoZero"/>
        <c:auto val="1"/>
        <c:lblAlgn val="ctr"/>
        <c:lblOffset val="100"/>
        <c:noMultiLvlLbl val="0"/>
      </c:catAx>
      <c:valAx>
        <c:axId val="74144768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4143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GgCO² Total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Ocidental'!$AC$402</c:f>
              <c:strCache>
                <c:ptCount val="1"/>
                <c:pt idx="0">
                  <c:v>Rondônia</c:v>
                </c:pt>
              </c:strCache>
            </c:strRef>
          </c:tx>
          <c:cat>
            <c:numRef>
              <c:f>'Emissões Amazônia Ocidental'!$AB$403:$AB$415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'Emissões Amazônia Ocidental'!$AC$403:$AC$415</c:f>
              <c:numCache>
                <c:formatCode>_-* #,##0.000_-;\-* #,##0.000_-;_-* "-"???_-;_-@_-</c:formatCode>
                <c:ptCount val="13"/>
                <c:pt idx="0">
                  <c:v>2126.5801364904164</c:v>
                </c:pt>
                <c:pt idx="1">
                  <c:v>2129.1546165317895</c:v>
                </c:pt>
                <c:pt idx="2">
                  <c:v>2110.7961714196354</c:v>
                </c:pt>
                <c:pt idx="3">
                  <c:v>2203.5639832656584</c:v>
                </c:pt>
                <c:pt idx="4">
                  <c:v>2327.9251792118416</c:v>
                </c:pt>
                <c:pt idx="5">
                  <c:v>2616.4004641701686</c:v>
                </c:pt>
                <c:pt idx="6">
                  <c:v>2737.8044751864991</c:v>
                </c:pt>
                <c:pt idx="7">
                  <c:v>2818.4893085744616</c:v>
                </c:pt>
                <c:pt idx="8">
                  <c:v>2860.264893181884</c:v>
                </c:pt>
                <c:pt idx="9">
                  <c:v>3004.7467960345807</c:v>
                </c:pt>
                <c:pt idx="10">
                  <c:v>3016.3407809887176</c:v>
                </c:pt>
                <c:pt idx="11">
                  <c:v>2971.24025728895</c:v>
                </c:pt>
                <c:pt idx="12">
                  <c:v>3132.6850230358818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9-4293-A873-4685A2C77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61152"/>
        <c:axId val="73863936"/>
      </c:lineChart>
      <c:catAx>
        <c:axId val="7416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863936"/>
        <c:crosses val="autoZero"/>
        <c:auto val="1"/>
        <c:lblAlgn val="ctr"/>
        <c:lblOffset val="100"/>
        <c:noMultiLvlLbl val="0"/>
      </c:catAx>
      <c:valAx>
        <c:axId val="73863936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4161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GgCO² Total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Ocidental'!$AC$534</c:f>
              <c:strCache>
                <c:ptCount val="1"/>
                <c:pt idx="0">
                  <c:v>Roraima</c:v>
                </c:pt>
              </c:strCache>
            </c:strRef>
          </c:tx>
          <c:cat>
            <c:numRef>
              <c:f>'Emissões Amazônia Ocidental'!$AB$535:$AB$547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'Emissões Amazônia Ocidental'!$AC$535:$AC$547</c:f>
              <c:numCache>
                <c:formatCode>_-* #,##0.000_-;\-* #,##0.000_-;_-* "-"???_-;_-@_-</c:formatCode>
                <c:ptCount val="13"/>
                <c:pt idx="0">
                  <c:v>231.99345345536881</c:v>
                </c:pt>
                <c:pt idx="1">
                  <c:v>244.01154448007225</c:v>
                </c:pt>
                <c:pt idx="2">
                  <c:v>261.50032233587365</c:v>
                </c:pt>
                <c:pt idx="3">
                  <c:v>314.83794355751661</c:v>
                </c:pt>
                <c:pt idx="4">
                  <c:v>349.31246144575601</c:v>
                </c:pt>
                <c:pt idx="5">
                  <c:v>563.20667615964453</c:v>
                </c:pt>
                <c:pt idx="6">
                  <c:v>419.56511762208777</c:v>
                </c:pt>
                <c:pt idx="7">
                  <c:v>444.33141531744639</c:v>
                </c:pt>
                <c:pt idx="8">
                  <c:v>505.2349130772962</c:v>
                </c:pt>
                <c:pt idx="9">
                  <c:v>603.77089462979018</c:v>
                </c:pt>
                <c:pt idx="10">
                  <c:v>608.59314872299228</c:v>
                </c:pt>
                <c:pt idx="11">
                  <c:v>595.54872320220647</c:v>
                </c:pt>
                <c:pt idx="12">
                  <c:v>617.95063545177436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D-46A6-B9E1-0FC8E385F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96704"/>
        <c:axId val="73898240"/>
      </c:lineChart>
      <c:catAx>
        <c:axId val="7389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898240"/>
        <c:crosses val="autoZero"/>
        <c:auto val="1"/>
        <c:lblAlgn val="ctr"/>
        <c:lblOffset val="100"/>
        <c:noMultiLvlLbl val="0"/>
      </c:catAx>
      <c:valAx>
        <c:axId val="73898240"/>
        <c:scaling>
          <c:orientation val="minMax"/>
        </c:scaling>
        <c:delete val="0"/>
        <c:axPos val="l"/>
        <c:majorGridlines/>
        <c:numFmt formatCode="_-* #,##0.000_-;\-* #,##0.000_-;_-* &quot;-&quot;???_-;_-@_-" sourceLinked="1"/>
        <c:majorTickMark val="out"/>
        <c:minorTickMark val="none"/>
        <c:tickLblPos val="nextTo"/>
        <c:crossAx val="7389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>
                <a:effectLst/>
              </a:rPr>
              <a:t>GgCO</a:t>
            </a:r>
            <a:r>
              <a:rPr lang="pt-BR" sz="1800" b="1" i="0" u="none" strike="noStrike" baseline="-25000">
                <a:effectLst/>
              </a:rPr>
              <a:t>²</a:t>
            </a:r>
            <a:r>
              <a:rPr lang="pt-BR" sz="1800" b="1" i="0" u="none" strike="noStrike" baseline="0">
                <a:effectLst/>
              </a:rPr>
              <a:t> Total na Amazonia Ocidental</a:t>
            </a:r>
            <a:r>
              <a:rPr lang="pt-BR" sz="1800" b="1" i="0" u="none" strike="noStrike" baseline="0"/>
              <a:t> 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Ocidental'!$AC$138</c:f>
              <c:strCache>
                <c:ptCount val="1"/>
                <c:pt idx="0">
                  <c:v> Amazonas</c:v>
                </c:pt>
              </c:strCache>
            </c:strRef>
          </c:tx>
          <c:cat>
            <c:numRef>
              <c:f>'Emissões Amazônia Ocidental'!$AB$139:$AB$150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Ocidental'!$AC$139:$AC$150</c:f>
              <c:numCache>
                <c:formatCode>_-* #,##0.000_-;\-* #,##0.000_-;_-* "-"???_-;_-@_-</c:formatCode>
                <c:ptCount val="12"/>
                <c:pt idx="0">
                  <c:v>2831.0867216801057</c:v>
                </c:pt>
                <c:pt idx="1">
                  <c:v>2593.7126165496647</c:v>
                </c:pt>
                <c:pt idx="2">
                  <c:v>2614.3575566492491</c:v>
                </c:pt>
                <c:pt idx="3">
                  <c:v>2786.9318923477013</c:v>
                </c:pt>
                <c:pt idx="4">
                  <c:v>3165.7676152035701</c:v>
                </c:pt>
                <c:pt idx="5">
                  <c:v>4125.9179778032149</c:v>
                </c:pt>
                <c:pt idx="6">
                  <c:v>4663.27633939322</c:v>
                </c:pt>
                <c:pt idx="7">
                  <c:v>4788.8530078304675</c:v>
                </c:pt>
                <c:pt idx="8">
                  <c:v>4811.9538450945238</c:v>
                </c:pt>
                <c:pt idx="9">
                  <c:v>4758.765745351383</c:v>
                </c:pt>
                <c:pt idx="10">
                  <c:v>4321.9213531332962</c:v>
                </c:pt>
                <c:pt idx="11">
                  <c:v>4017.9972971836314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F-4474-9C42-A69E4A0443B1}"/>
            </c:ext>
          </c:extLst>
        </c:ser>
        <c:ser>
          <c:idx val="1"/>
          <c:order val="1"/>
          <c:tx>
            <c:strRef>
              <c:f>'Emissões Amazônia Ocidental'!$AC$270</c:f>
              <c:strCache>
                <c:ptCount val="1"/>
                <c:pt idx="0">
                  <c:v>Acre</c:v>
                </c:pt>
              </c:strCache>
            </c:strRef>
          </c:tx>
          <c:cat>
            <c:numRef>
              <c:f>'Emissões Amazônia Ocidental'!$AB$139:$AB$150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Ocidental'!$AC$271:$AC$282</c:f>
              <c:numCache>
                <c:formatCode>_-* #,##0.000_-;\-* #,##0.000_-;_-* "-"???_-;_-@_-</c:formatCode>
                <c:ptCount val="12"/>
                <c:pt idx="0">
                  <c:v>549.74610492300985</c:v>
                </c:pt>
                <c:pt idx="1">
                  <c:v>463.3102387150625</c:v>
                </c:pt>
                <c:pt idx="2">
                  <c:v>454.64777164064435</c:v>
                </c:pt>
                <c:pt idx="3">
                  <c:v>488.41620678904519</c:v>
                </c:pt>
                <c:pt idx="4">
                  <c:v>497.77948513256894</c:v>
                </c:pt>
                <c:pt idx="5">
                  <c:v>606.31389968407154</c:v>
                </c:pt>
                <c:pt idx="6">
                  <c:v>646.91881278147025</c:v>
                </c:pt>
                <c:pt idx="7">
                  <c:v>822.3596750195095</c:v>
                </c:pt>
                <c:pt idx="8">
                  <c:v>686.87789314405063</c:v>
                </c:pt>
                <c:pt idx="9">
                  <c:v>740.29830069191212</c:v>
                </c:pt>
                <c:pt idx="10">
                  <c:v>727.95977690178347</c:v>
                </c:pt>
                <c:pt idx="11">
                  <c:v>713.55792259082068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F-4474-9C42-A69E4A0443B1}"/>
            </c:ext>
          </c:extLst>
        </c:ser>
        <c:ser>
          <c:idx val="2"/>
          <c:order val="2"/>
          <c:tx>
            <c:strRef>
              <c:f>'Emissões Amazônia Ocidental'!$AC$402</c:f>
              <c:strCache>
                <c:ptCount val="1"/>
                <c:pt idx="0">
                  <c:v>Rondônia</c:v>
                </c:pt>
              </c:strCache>
            </c:strRef>
          </c:tx>
          <c:cat>
            <c:numRef>
              <c:f>'Emissões Amazônia Ocidental'!$AB$139:$AB$150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Ocidental'!$AC$403:$AC$414</c:f>
              <c:numCache>
                <c:formatCode>_-* #,##0.000_-;\-* #,##0.000_-;_-* "-"???_-;_-@_-</c:formatCode>
                <c:ptCount val="12"/>
                <c:pt idx="0">
                  <c:v>2126.5801364904164</c:v>
                </c:pt>
                <c:pt idx="1">
                  <c:v>2129.1546165317895</c:v>
                </c:pt>
                <c:pt idx="2">
                  <c:v>2110.7961714196354</c:v>
                </c:pt>
                <c:pt idx="3">
                  <c:v>2203.5639832656584</c:v>
                </c:pt>
                <c:pt idx="4">
                  <c:v>2327.9251792118416</c:v>
                </c:pt>
                <c:pt idx="5">
                  <c:v>2616.4004641701686</c:v>
                </c:pt>
                <c:pt idx="6">
                  <c:v>2737.8044751864991</c:v>
                </c:pt>
                <c:pt idx="7">
                  <c:v>2818.4893085744616</c:v>
                </c:pt>
                <c:pt idx="8">
                  <c:v>2860.264893181884</c:v>
                </c:pt>
                <c:pt idx="9">
                  <c:v>3004.7467960345807</c:v>
                </c:pt>
                <c:pt idx="10">
                  <c:v>3016.3407809887176</c:v>
                </c:pt>
                <c:pt idx="11">
                  <c:v>2971.24025728895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8F-4474-9C42-A69E4A0443B1}"/>
            </c:ext>
          </c:extLst>
        </c:ser>
        <c:ser>
          <c:idx val="3"/>
          <c:order val="3"/>
          <c:tx>
            <c:strRef>
              <c:f>'Emissões Amazônia Ocidental'!$AC$534</c:f>
              <c:strCache>
                <c:ptCount val="1"/>
                <c:pt idx="0">
                  <c:v>Roraima</c:v>
                </c:pt>
              </c:strCache>
            </c:strRef>
          </c:tx>
          <c:cat>
            <c:numRef>
              <c:f>'Emissões Amazônia Ocidental'!$AB$139:$AB$150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Ocidental'!$AC$535:$AC$546</c:f>
              <c:numCache>
                <c:formatCode>_-* #,##0.000_-;\-* #,##0.000_-;_-* "-"???_-;_-@_-</c:formatCode>
                <c:ptCount val="12"/>
                <c:pt idx="0">
                  <c:v>231.99345345536881</c:v>
                </c:pt>
                <c:pt idx="1">
                  <c:v>244.01154448007225</c:v>
                </c:pt>
                <c:pt idx="2">
                  <c:v>261.50032233587365</c:v>
                </c:pt>
                <c:pt idx="3">
                  <c:v>314.83794355751661</c:v>
                </c:pt>
                <c:pt idx="4">
                  <c:v>349.31246144575601</c:v>
                </c:pt>
                <c:pt idx="5">
                  <c:v>563.20667615964453</c:v>
                </c:pt>
                <c:pt idx="6">
                  <c:v>419.56511762208777</c:v>
                </c:pt>
                <c:pt idx="7">
                  <c:v>444.33141531744639</c:v>
                </c:pt>
                <c:pt idx="8">
                  <c:v>505.2349130772962</c:v>
                </c:pt>
                <c:pt idx="9">
                  <c:v>603.77089462979018</c:v>
                </c:pt>
                <c:pt idx="10">
                  <c:v>608.59314872299228</c:v>
                </c:pt>
                <c:pt idx="11">
                  <c:v>595.54872320220647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8F-4474-9C42-A69E4A044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37664"/>
        <c:axId val="73939200"/>
      </c:lineChart>
      <c:catAx>
        <c:axId val="739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939200"/>
        <c:crosses val="autoZero"/>
        <c:auto val="1"/>
        <c:lblAlgn val="ctr"/>
        <c:lblOffset val="100"/>
        <c:noMultiLvlLbl val="0"/>
      </c:catAx>
      <c:valAx>
        <c:axId val="73939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 GgCO</a:t>
                </a:r>
                <a:r>
                  <a:rPr lang="pt-BR" baseline="-25000"/>
                  <a:t>²</a:t>
                </a:r>
              </a:p>
            </c:rich>
          </c:tx>
          <c:overlay val="0"/>
        </c:title>
        <c:numFmt formatCode="_(* #,##0.00_);_(* \(#,##0.00\);_(* &quot;-&quot;??_);_(@_)" sourceLinked="0"/>
        <c:majorTickMark val="out"/>
        <c:minorTickMark val="none"/>
        <c:tickLblPos val="nextTo"/>
        <c:crossAx val="73937664"/>
        <c:crosses val="autoZero"/>
        <c:crossBetween val="between"/>
        <c:dispUnits>
          <c:builtInUnit val="thousand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pt-BR" sz="1600" b="1" i="0" u="none" strike="noStrike" baseline="0">
                <a:effectLst/>
              </a:rPr>
              <a:t>Consumo dos Combustíveis no Amazonas</a:t>
            </a:r>
            <a:endParaRPr lang="pt-BR" sz="16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Ocidental'!$B$137</c:f>
              <c:strCache>
                <c:ptCount val="1"/>
                <c:pt idx="0">
                  <c:v>Etanol Hidratado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Ocidental'!$C$139:$C$150</c:f>
              <c:numCache>
                <c:formatCode>#,##0.000</c:formatCode>
                <c:ptCount val="12"/>
                <c:pt idx="0">
                  <c:v>19016.005000000001</c:v>
                </c:pt>
                <c:pt idx="1">
                  <c:v>16265.73</c:v>
                </c:pt>
                <c:pt idx="2">
                  <c:v>32504.388960829474</c:v>
                </c:pt>
                <c:pt idx="3">
                  <c:v>54703.033044828451</c:v>
                </c:pt>
                <c:pt idx="4" formatCode="_-* #,##0.000_-;\-* #,##0.000_-;_-* &quot;-&quot;??_-;_-@_-">
                  <c:v>79600.729160751376</c:v>
                </c:pt>
                <c:pt idx="5" formatCode="_-* #,##0.000_-;\-* #,##0.000_-;_-* &quot;-&quot;??_-;_-@_-">
                  <c:v>54875.69378764306</c:v>
                </c:pt>
                <c:pt idx="6" formatCode="_-* #,##0.000_-;\-* #,##0.000_-;_-* &quot;-&quot;??_-;_-@_-">
                  <c:v>40517.314473370825</c:v>
                </c:pt>
                <c:pt idx="7" formatCode="_-* #,##0.000_-;\-* #,##0.000_-;_-* &quot;-&quot;??_-;_-@_-">
                  <c:v>40069.262761759761</c:v>
                </c:pt>
                <c:pt idx="8" formatCode="_-* #,##0.000_-;\-* #,##0.000_-;_-* &quot;-&quot;??_-;_-@_-">
                  <c:v>47011.25</c:v>
                </c:pt>
                <c:pt idx="9" formatCode="_-* #,##0.000_-;\-* #,##0.000_-;_-* &quot;-&quot;??_-;_-@_-">
                  <c:v>50438.876978778877</c:v>
                </c:pt>
                <c:pt idx="10" formatCode="_-* #,##0.000_-;\-* #,##0.000_-;_-* &quot;-&quot;??_-;_-@_-">
                  <c:v>78600.587</c:v>
                </c:pt>
                <c:pt idx="11" formatCode="_-* #,##0.000_-;\-* #,##0.000_-;_-* &quot;-&quot;??_-;_-@_-">
                  <c:v>38370.906000000003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E-4A2F-BF64-5B745CB3B33C}"/>
            </c:ext>
          </c:extLst>
        </c:ser>
        <c:ser>
          <c:idx val="1"/>
          <c:order val="1"/>
          <c:tx>
            <c:strRef>
              <c:f>'Emissões Amazônia Ocidental'!$B$153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Ocidental'!$C$155:$C$166</c:f>
              <c:numCache>
                <c:formatCode>#,##0.000</c:formatCode>
                <c:ptCount val="12"/>
                <c:pt idx="0">
                  <c:v>302865.598</c:v>
                </c:pt>
                <c:pt idx="1">
                  <c:v>332061.52800000005</c:v>
                </c:pt>
                <c:pt idx="2">
                  <c:v>354301.33369930822</c:v>
                </c:pt>
                <c:pt idx="3">
                  <c:v>388553.26036319428</c:v>
                </c:pt>
                <c:pt idx="4" formatCode="_-* #,##0.000_-;\-* #,##0.000_-;_-* &quot;-&quot;??_-;_-@_-">
                  <c:v>403312.30905350286</c:v>
                </c:pt>
                <c:pt idx="5" formatCode="_-* #,##0.000_-;\-* #,##0.000_-;_-* &quot;-&quot;??_-;_-@_-">
                  <c:v>468688.196</c:v>
                </c:pt>
                <c:pt idx="6" formatCode="_-* #,##0.000_-;\-* #,##0.000_-;_-* &quot;-&quot;??_-;_-@_-">
                  <c:v>521355.09700000007</c:v>
                </c:pt>
                <c:pt idx="7" formatCode="_-* #,##0.000_-;\-* #,##0.000_-;_-* &quot;-&quot;??_-;_-@_-">
                  <c:v>569396.74600000004</c:v>
                </c:pt>
                <c:pt idx="8" formatCode="_-* #,##0.000_-;\-* #,##0.000_-;_-* &quot;-&quot;??_-;_-@_-">
                  <c:v>590749.20699999994</c:v>
                </c:pt>
                <c:pt idx="9" formatCode="_-* #,##0.000_-;\-* #,##0.000_-;_-* &quot;-&quot;??_-;_-@_-">
                  <c:v>627353.96799999999</c:v>
                </c:pt>
                <c:pt idx="10" formatCode="_-* #,##0.000_-;\-* #,##0.000_-;_-* &quot;-&quot;??_-;_-@_-">
                  <c:v>617203.43000000005</c:v>
                </c:pt>
                <c:pt idx="11" formatCode="_-* #,##0.000_-;\-* #,##0.000_-;_-* &quot;-&quot;??_-;_-@_-">
                  <c:v>634172.72199999983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E-4A2F-BF64-5B745CB3B33C}"/>
            </c:ext>
          </c:extLst>
        </c:ser>
        <c:ser>
          <c:idx val="2"/>
          <c:order val="2"/>
          <c:tx>
            <c:strRef>
              <c:f>'Emissões Amazônia Ocidental'!$B$217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Ocidental'!$C$219:$C$230</c:f>
              <c:numCache>
                <c:formatCode>#,##0.000</c:formatCode>
                <c:ptCount val="12"/>
                <c:pt idx="0">
                  <c:v>830160.39999999991</c:v>
                </c:pt>
                <c:pt idx="1">
                  <c:v>714176.54800000007</c:v>
                </c:pt>
                <c:pt idx="2">
                  <c:v>703212.08910271211</c:v>
                </c:pt>
                <c:pt idx="3">
                  <c:v>740401.06700063031</c:v>
                </c:pt>
                <c:pt idx="4" formatCode="_-* #,##0.000_-;\-* #,##0.000_-;_-* &quot;-&quot;??_-;_-@_-">
                  <c:v>873379.42329699569</c:v>
                </c:pt>
                <c:pt idx="5" formatCode="_-* #,##0.000_-;\-* #,##0.000_-;_-* &quot;-&quot;??_-;_-@_-">
                  <c:v>1186647.6703979864</c:v>
                </c:pt>
                <c:pt idx="6" formatCode="_-* #,##0.000_-;\-* #,##0.000_-;_-* &quot;-&quot;??_-;_-@_-">
                  <c:v>1348311.4951617823</c:v>
                </c:pt>
                <c:pt idx="7" formatCode="_-* #,##0.000_-;\-* #,##0.000_-;_-* &quot;-&quot;??_-;_-@_-">
                  <c:v>1355732.3530634926</c:v>
                </c:pt>
                <c:pt idx="8" formatCode="_-* #,##0.000_-;\-* #,##0.000_-;_-* &quot;-&quot;??_-;_-@_-">
                  <c:v>1346465.1189999999</c:v>
                </c:pt>
                <c:pt idx="9" formatCode="_-* #,##0.000_-;\-* #,##0.000_-;_-* &quot;-&quot;??_-;_-@_-">
                  <c:v>1294935.8999999999</c:v>
                </c:pt>
                <c:pt idx="10" formatCode="_-* #,##0.000_-;\-* #,##0.000_-;_-* &quot;-&quot;??_-;_-@_-">
                  <c:v>1135760.0988708984</c:v>
                </c:pt>
                <c:pt idx="11" formatCode="_-* #,##0.000_-;\-* #,##0.000_-;_-* &quot;-&quot;??_-;_-@_-">
                  <c:v>1004600.7869999999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EE-4A2F-BF64-5B745CB3B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70432"/>
        <c:axId val="73971968"/>
      </c:lineChart>
      <c:catAx>
        <c:axId val="739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971968"/>
        <c:crosses val="autoZero"/>
        <c:auto val="1"/>
        <c:lblAlgn val="ctr"/>
        <c:lblOffset val="100"/>
        <c:noMultiLvlLbl val="0"/>
      </c:catAx>
      <c:valAx>
        <c:axId val="73971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Milhões</a:t>
                </a:r>
                <a:r>
                  <a:rPr lang="pt-BR" baseline="0"/>
                  <a:t> de M</a:t>
                </a:r>
                <a:r>
                  <a:rPr lang="pt-BR" baseline="30000"/>
                  <a:t>3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73970432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pt-BR" sz="1600" b="1" i="0" u="none" strike="noStrike" baseline="0">
                <a:effectLst/>
              </a:rPr>
              <a:t>Consumo dos Combustíveis no Acre</a:t>
            </a:r>
            <a:endParaRPr lang="pt-BR" sz="16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Ocidental'!$B$137</c:f>
              <c:strCache>
                <c:ptCount val="1"/>
                <c:pt idx="0">
                  <c:v>Etanol Hidratado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Ocidental'!$C$271:$C$282</c:f>
              <c:numCache>
                <c:formatCode>#,##0.000</c:formatCode>
                <c:ptCount val="12"/>
                <c:pt idx="0">
                  <c:v>3999.5340000000001</c:v>
                </c:pt>
                <c:pt idx="1">
                  <c:v>4135.9260000000004</c:v>
                </c:pt>
                <c:pt idx="2">
                  <c:v>6373.6923598789344</c:v>
                </c:pt>
                <c:pt idx="3">
                  <c:v>9511.6504687944325</c:v>
                </c:pt>
                <c:pt idx="4" formatCode="_-* #,##0.000_-;\-* #,##0.000_-;_-* &quot;-&quot;??_-;_-@_-">
                  <c:v>11952.007156946485</c:v>
                </c:pt>
                <c:pt idx="5" formatCode="_-* #,##0.000_-;\-* #,##0.000_-;_-* &quot;-&quot;??_-;_-@_-">
                  <c:v>9494.5316795461749</c:v>
                </c:pt>
                <c:pt idx="6" formatCode="_-* #,##0.000_-;\-* #,##0.000_-;_-* &quot;-&quot;??_-;_-@_-">
                  <c:v>8584.5604654950384</c:v>
                </c:pt>
                <c:pt idx="7" formatCode="_-* #,##0.000_-;\-* #,##0.000_-;_-* &quot;-&quot;??_-;_-@_-">
                  <c:v>5745.496814460178</c:v>
                </c:pt>
                <c:pt idx="8" formatCode="_-* #,##0.000_-;\-* #,##0.000_-;_-* &quot;-&quot;??_-;_-@_-">
                  <c:v>6024.83</c:v>
                </c:pt>
                <c:pt idx="9" formatCode="_-* #,##0.000_-;\-* #,##0.000_-;_-* &quot;-&quot;??_-;_-@_-">
                  <c:v>3699.0148635151436</c:v>
                </c:pt>
                <c:pt idx="10" formatCode="_-* #,##0.000_-;\-* #,##0.000_-;_-* &quot;-&quot;??_-;_-@_-">
                  <c:v>7384.5</c:v>
                </c:pt>
                <c:pt idx="11" formatCode="_-* #,##0.000_-;\-* #,##0.000_-;_-* &quot;-&quot;??_-;_-@_-">
                  <c:v>7603.7070000000003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E-44B3-B1DF-E92FE9E95DF5}"/>
            </c:ext>
          </c:extLst>
        </c:ser>
        <c:ser>
          <c:idx val="1"/>
          <c:order val="1"/>
          <c:tx>
            <c:strRef>
              <c:f>'Emissões Amazônia Ocidental'!$B$153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Ocidental'!$C$287:$C$298</c:f>
              <c:numCache>
                <c:formatCode>#,##0.000</c:formatCode>
                <c:ptCount val="12"/>
                <c:pt idx="0">
                  <c:v>49531.644000000008</c:v>
                </c:pt>
                <c:pt idx="1">
                  <c:v>54125.468999999997</c:v>
                </c:pt>
                <c:pt idx="2">
                  <c:v>59986.727755527674</c:v>
                </c:pt>
                <c:pt idx="3">
                  <c:v>69961.94517985433</c:v>
                </c:pt>
                <c:pt idx="4" formatCode="_-* #,##0.000_-;\-* #,##0.000_-;_-* &quot;-&quot;??_-;_-@_-">
                  <c:v>75724.202742917929</c:v>
                </c:pt>
                <c:pt idx="5" formatCode="_-* #,##0.000_-;\-* #,##0.000_-;_-* &quot;-&quot;??_-;_-@_-">
                  <c:v>94983.801000000007</c:v>
                </c:pt>
                <c:pt idx="6" formatCode="_-* #,##0.000_-;\-* #,##0.000_-;_-* &quot;-&quot;??_-;_-@_-">
                  <c:v>106948.783</c:v>
                </c:pt>
                <c:pt idx="7" formatCode="_-* #,##0.000_-;\-* #,##0.000_-;_-* &quot;-&quot;??_-;_-@_-">
                  <c:v>118891.75</c:v>
                </c:pt>
                <c:pt idx="8" formatCode="_-* #,##0.000_-;\-* #,##0.000_-;_-* &quot;-&quot;??_-;_-@_-">
                  <c:v>125329.986</c:v>
                </c:pt>
                <c:pt idx="9" formatCode="_-* #,##0.000_-;\-* #,##0.000_-;_-* &quot;-&quot;??_-;_-@_-">
                  <c:v>138151.75</c:v>
                </c:pt>
                <c:pt idx="10" formatCode="_-* #,##0.000_-;\-* #,##0.000_-;_-* &quot;-&quot;??_-;_-@_-">
                  <c:v>140258.84</c:v>
                </c:pt>
                <c:pt idx="11" formatCode="_-* #,##0.000_-;\-* #,##0.000_-;_-* &quot;-&quot;??_-;_-@_-">
                  <c:v>136817.74400000001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E-44B3-B1DF-E92FE9E95DF5}"/>
            </c:ext>
          </c:extLst>
        </c:ser>
        <c:ser>
          <c:idx val="2"/>
          <c:order val="2"/>
          <c:tx>
            <c:strRef>
              <c:f>'Emissões Amazônia Ocidental'!$B$217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Ocidental'!$C$351:$C$362</c:f>
              <c:numCache>
                <c:formatCode>#,##0.000</c:formatCode>
                <c:ptCount val="12"/>
                <c:pt idx="0">
                  <c:v>169085.83</c:v>
                </c:pt>
                <c:pt idx="1">
                  <c:v>131981.48200000002</c:v>
                </c:pt>
                <c:pt idx="2">
                  <c:v>123674.45800254137</c:v>
                </c:pt>
                <c:pt idx="3">
                  <c:v>128170.73496508473</c:v>
                </c:pt>
                <c:pt idx="4" formatCode="_-* #,##0.000_-;\-* #,##0.000_-;_-* &quot;-&quot;??_-;_-@_-">
                  <c:v>126871.82238035659</c:v>
                </c:pt>
                <c:pt idx="5" formatCode="_-* #,##0.000_-;\-* #,##0.000_-;_-* &quot;-&quot;??_-;_-@_-">
                  <c:v>152199.16719908817</c:v>
                </c:pt>
                <c:pt idx="6" formatCode="_-* #,##0.000_-;\-* #,##0.000_-;_-* &quot;-&quot;??_-;_-@_-">
                  <c:v>157630.98584996045</c:v>
                </c:pt>
                <c:pt idx="7" formatCode="_-* #,##0.000_-;\-* #,##0.000_-;_-* &quot;-&quot;??_-;_-@_-">
                  <c:v>214874.33715499492</c:v>
                </c:pt>
                <c:pt idx="8" formatCode="_-* #,##0.000_-;\-* #,##0.000_-;_-* &quot;-&quot;??_-;_-@_-">
                  <c:v>157363.62300000002</c:v>
                </c:pt>
                <c:pt idx="9" formatCode="_-* #,##0.000_-;\-* #,##0.000_-;_-* &quot;-&quot;??_-;_-@_-">
                  <c:v>166990.18899999998</c:v>
                </c:pt>
                <c:pt idx="10" formatCode="_-* #,##0.000_-;\-* #,##0.000_-;_-* &quot;-&quot;??_-;_-@_-">
                  <c:v>160460.60203133736</c:v>
                </c:pt>
                <c:pt idx="11" formatCode="_-* #,##0.000_-;\-* #,##0.000_-;_-* &quot;-&quot;??_-;_-@_-">
                  <c:v>157852.09299999996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8E-44B3-B1DF-E92FE9E95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08064"/>
        <c:axId val="74009600"/>
      </c:lineChart>
      <c:catAx>
        <c:axId val="740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009600"/>
        <c:crosses val="autoZero"/>
        <c:auto val="1"/>
        <c:lblAlgn val="ctr"/>
        <c:lblOffset val="100"/>
        <c:noMultiLvlLbl val="0"/>
      </c:catAx>
      <c:valAx>
        <c:axId val="74009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Milhões</a:t>
                </a:r>
                <a:r>
                  <a:rPr lang="pt-BR" baseline="0"/>
                  <a:t> de M</a:t>
                </a:r>
                <a:r>
                  <a:rPr lang="pt-BR" baseline="30000"/>
                  <a:t>3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74008064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pt-BR" sz="1600" b="1" i="0" u="none" strike="noStrike" baseline="0">
                <a:effectLst/>
              </a:rPr>
              <a:t>Consumo dos Combustíveis em Rondônia</a:t>
            </a:r>
            <a:endParaRPr lang="pt-BR" sz="16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Ocidental'!$B$137</c:f>
              <c:strCache>
                <c:ptCount val="1"/>
                <c:pt idx="0">
                  <c:v>Etanol Hidratado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Ocidental'!$C$403:$C$414</c:f>
              <c:numCache>
                <c:formatCode>#,##0.000</c:formatCode>
                <c:ptCount val="12"/>
                <c:pt idx="0">
                  <c:v>13629.466999999997</c:v>
                </c:pt>
                <c:pt idx="1">
                  <c:v>10618.079999999998</c:v>
                </c:pt>
                <c:pt idx="2">
                  <c:v>21534.122957707965</c:v>
                </c:pt>
                <c:pt idx="3">
                  <c:v>40583.80079150002</c:v>
                </c:pt>
                <c:pt idx="4" formatCode="_-* #,##0.000_-;\-* #,##0.000_-;_-* &quot;-&quot;??_-;_-@_-">
                  <c:v>57187.672536875951</c:v>
                </c:pt>
                <c:pt idx="5" formatCode="_-* #,##0.000_-;\-* #,##0.000_-;_-* &quot;-&quot;??_-;_-@_-">
                  <c:v>40080.717122789225</c:v>
                </c:pt>
                <c:pt idx="6" formatCode="_-* #,##0.000_-;\-* #,##0.000_-;_-* &quot;-&quot;??_-;_-@_-">
                  <c:v>26509.159252231926</c:v>
                </c:pt>
                <c:pt idx="7" formatCode="_-* #,##0.000_-;\-* #,##0.000_-;_-* &quot;-&quot;??_-;_-@_-">
                  <c:v>19696.681483103312</c:v>
                </c:pt>
                <c:pt idx="8" formatCode="_-* #,##0.000_-;\-* #,##0.000_-;_-* &quot;-&quot;??_-;_-@_-">
                  <c:v>20747.508999999998</c:v>
                </c:pt>
                <c:pt idx="9" formatCode="_-* #,##0.000_-;\-* #,##0.000_-;_-* &quot;-&quot;??_-;_-@_-">
                  <c:v>18135.055184998451</c:v>
                </c:pt>
                <c:pt idx="10" formatCode="_-* #,##0.000_-;\-* #,##0.000_-;_-* &quot;-&quot;??_-;_-@_-">
                  <c:v>29194.535</c:v>
                </c:pt>
                <c:pt idx="11" formatCode="_-* #,##0.000_-;\-* #,##0.000_-;_-* &quot;-&quot;??_-;_-@_-">
                  <c:v>14528.65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CE8-822D-D18132852935}"/>
            </c:ext>
          </c:extLst>
        </c:ser>
        <c:ser>
          <c:idx val="1"/>
          <c:order val="1"/>
          <c:tx>
            <c:strRef>
              <c:f>'Emissões Amazônia Ocidental'!$B$153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Ocidental'!$C$419:$C$430</c:f>
              <c:numCache>
                <c:formatCode>#,##0.000</c:formatCode>
                <c:ptCount val="12"/>
                <c:pt idx="0">
                  <c:v>166802.829</c:v>
                </c:pt>
                <c:pt idx="1">
                  <c:v>180781.71099999998</c:v>
                </c:pt>
                <c:pt idx="2">
                  <c:v>192110.86506411739</c:v>
                </c:pt>
                <c:pt idx="3">
                  <c:v>211211.33695449622</c:v>
                </c:pt>
                <c:pt idx="4" formatCode="_-* #,##0.000_-;\-* #,##0.000_-;_-* &quot;-&quot;??_-;_-@_-">
                  <c:v>233616.6353878708</c:v>
                </c:pt>
                <c:pt idx="5" formatCode="_-* #,##0.000_-;\-* #,##0.000_-;_-* &quot;-&quot;??_-;_-@_-">
                  <c:v>286145.89799999993</c:v>
                </c:pt>
                <c:pt idx="6" formatCode="_-* #,##0.000_-;\-* #,##0.000_-;_-* &quot;-&quot;??_-;_-@_-">
                  <c:v>325210.11900000001</c:v>
                </c:pt>
                <c:pt idx="7" formatCode="_-* #,##0.000_-;\-* #,##0.000_-;_-* &quot;-&quot;??_-;_-@_-">
                  <c:v>365370.29000000004</c:v>
                </c:pt>
                <c:pt idx="8" formatCode="_-* #,##0.000_-;\-* #,##0.000_-;_-* &quot;-&quot;??_-;_-@_-">
                  <c:v>378462.95</c:v>
                </c:pt>
                <c:pt idx="9" formatCode="_-* #,##0.000_-;\-* #,##0.000_-;_-* &quot;-&quot;??_-;_-@_-">
                  <c:v>406947.36600000004</c:v>
                </c:pt>
                <c:pt idx="10" formatCode="_-* #,##0.000_-;\-* #,##0.000_-;_-* &quot;-&quot;??_-;_-@_-">
                  <c:v>416855.03200000006</c:v>
                </c:pt>
                <c:pt idx="11" formatCode="_-* #,##0.000_-;\-* #,##0.000_-;_-* &quot;-&quot;??_-;_-@_-">
                  <c:v>431573.74399999995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8-4CE8-822D-D18132852935}"/>
            </c:ext>
          </c:extLst>
        </c:ser>
        <c:ser>
          <c:idx val="2"/>
          <c:order val="2"/>
          <c:tx>
            <c:strRef>
              <c:f>'Emissões Amazônia Ocidental'!$B$217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Ocidental'!$C$483:$C$494</c:f>
              <c:numCache>
                <c:formatCode>#,##0.000</c:formatCode>
                <c:ptCount val="12"/>
                <c:pt idx="0">
                  <c:v>663267.46299999999</c:v>
                </c:pt>
                <c:pt idx="1">
                  <c:v>654631.31999999995</c:v>
                </c:pt>
                <c:pt idx="2">
                  <c:v>631352.10518818325</c:v>
                </c:pt>
                <c:pt idx="3">
                  <c:v>666985.83236643416</c:v>
                </c:pt>
                <c:pt idx="4" formatCode="_-* #,##0.000_-;\-* #,##0.000_-;_-* &quot;-&quot;??_-;_-@_-">
                  <c:v>695719.98842682678</c:v>
                </c:pt>
                <c:pt idx="5" formatCode="_-* #,##0.000_-;\-* #,##0.000_-;_-* &quot;-&quot;??_-;_-@_-">
                  <c:v>761900.43741058209</c:v>
                </c:pt>
                <c:pt idx="6" formatCode="_-* #,##0.000_-;\-* #,##0.000_-;_-* &quot;-&quot;??_-;_-@_-">
                  <c:v>775345.56647629396</c:v>
                </c:pt>
                <c:pt idx="7" formatCode="_-* #,##0.000_-;\-* #,##0.000_-;_-* &quot;-&quot;??_-;_-@_-">
                  <c:v>772218.65303873084</c:v>
                </c:pt>
                <c:pt idx="8" formatCode="_-* #,##0.000_-;\-* #,##0.000_-;_-* &quot;-&quot;??_-;_-@_-">
                  <c:v>777142.09200000006</c:v>
                </c:pt>
                <c:pt idx="9" formatCode="_-* #,##0.000_-;\-* #,##0.000_-;_-* &quot;-&quot;??_-;_-@_-">
                  <c:v>808440.25199999998</c:v>
                </c:pt>
                <c:pt idx="10" formatCode="_-* #,##0.000_-;\-* #,##0.000_-;_-* &quot;-&quot;??_-;_-@_-">
                  <c:v>804476.32812177239</c:v>
                </c:pt>
                <c:pt idx="11" formatCode="_-* #,##0.000_-;\-* #,##0.000_-;_-* &quot;-&quot;??_-;_-@_-">
                  <c:v>774647.68099999987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8-4CE8-822D-D18132852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97248"/>
        <c:axId val="74203136"/>
      </c:lineChart>
      <c:catAx>
        <c:axId val="741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203136"/>
        <c:crosses val="autoZero"/>
        <c:auto val="1"/>
        <c:lblAlgn val="ctr"/>
        <c:lblOffset val="100"/>
        <c:noMultiLvlLbl val="0"/>
      </c:catAx>
      <c:valAx>
        <c:axId val="74203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Milhões</a:t>
                </a:r>
                <a:r>
                  <a:rPr lang="pt-BR" baseline="0"/>
                  <a:t> de M</a:t>
                </a:r>
                <a:r>
                  <a:rPr lang="pt-BR" baseline="30000"/>
                  <a:t>3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74197248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pt-BR" sz="1600" b="1" i="0" u="none" strike="noStrike" baseline="0">
                <a:effectLst/>
              </a:rPr>
              <a:t>Consumo dos Combustíveis em Roraima</a:t>
            </a:r>
            <a:endParaRPr lang="pt-BR" sz="16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Ocidental'!$B$137</c:f>
              <c:strCache>
                <c:ptCount val="1"/>
                <c:pt idx="0">
                  <c:v>Etanol Hidratado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Ocidental'!$C$535:$C$546</c:f>
              <c:numCache>
                <c:formatCode>#,##0.000</c:formatCode>
                <c:ptCount val="12"/>
                <c:pt idx="0">
                  <c:v>736.2</c:v>
                </c:pt>
                <c:pt idx="1">
                  <c:v>1299</c:v>
                </c:pt>
                <c:pt idx="2">
                  <c:v>2256.2695941568436</c:v>
                </c:pt>
                <c:pt idx="3">
                  <c:v>2865.8174999384964</c:v>
                </c:pt>
                <c:pt idx="4" formatCode="_-* #,##0.000_-;\-* #,##0.000_-;_-* &quot;-&quot;??_-;_-@_-">
                  <c:v>2908.0721563557818</c:v>
                </c:pt>
                <c:pt idx="5" formatCode="_-* #,##0.000_-;\-* #,##0.000_-;_-* &quot;-&quot;??_-;_-@_-">
                  <c:v>2756.3150074015603</c:v>
                </c:pt>
                <c:pt idx="6" formatCode="_-* #,##0.000_-;\-* #,##0.000_-;_-* &quot;-&quot;??_-;_-@_-">
                  <c:v>2486.8175534673037</c:v>
                </c:pt>
                <c:pt idx="7" formatCode="_-* #,##0.000_-;\-* #,##0.000_-;_-* &quot;-&quot;??_-;_-@_-">
                  <c:v>1928.8034224707339</c:v>
                </c:pt>
                <c:pt idx="8" formatCode="_-* #,##0.000_-;\-* #,##0.000_-;_-* &quot;-&quot;??_-;_-@_-">
                  <c:v>1822.8000000000002</c:v>
                </c:pt>
                <c:pt idx="9" formatCode="_-* #,##0.000_-;\-* #,##0.000_-;_-* &quot;-&quot;??_-;_-@_-">
                  <c:v>1953.6044969261213</c:v>
                </c:pt>
                <c:pt idx="10" formatCode="_-* #,##0.000_-;\-* #,##0.000_-;_-* &quot;-&quot;??_-;_-@_-">
                  <c:v>2902.4</c:v>
                </c:pt>
                <c:pt idx="11" formatCode="_-* #,##0.000_-;\-* #,##0.000_-;_-* &quot;-&quot;??_-;_-@_-">
                  <c:v>1448.4000000000003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B-4AD3-82B1-71F374BAAA14}"/>
            </c:ext>
          </c:extLst>
        </c:ser>
        <c:ser>
          <c:idx val="1"/>
          <c:order val="1"/>
          <c:tx>
            <c:strRef>
              <c:f>'Emissões Amazônia Ocidental'!$B$153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Ocidental'!$C$551:$C$562</c:f>
              <c:numCache>
                <c:formatCode>#,##0.000</c:formatCode>
                <c:ptCount val="12"/>
                <c:pt idx="0">
                  <c:v>43405.65</c:v>
                </c:pt>
                <c:pt idx="1">
                  <c:v>48344.95</c:v>
                </c:pt>
                <c:pt idx="2">
                  <c:v>52591.943829435222</c:v>
                </c:pt>
                <c:pt idx="3">
                  <c:v>62254.190931319536</c:v>
                </c:pt>
                <c:pt idx="4" formatCode="_-* #,##0.000_-;\-* #,##0.000_-;_-* &quot;-&quot;??_-;_-@_-">
                  <c:v>74627.006372739241</c:v>
                </c:pt>
                <c:pt idx="5" formatCode="_-* #,##0.000_-;\-* #,##0.000_-;_-* &quot;-&quot;??_-;_-@_-">
                  <c:v>85768.400000000009</c:v>
                </c:pt>
                <c:pt idx="6" formatCode="_-* #,##0.000_-;\-* #,##0.000_-;_-* &quot;-&quot;??_-;_-@_-">
                  <c:v>88273.250000000015</c:v>
                </c:pt>
                <c:pt idx="7" formatCode="_-* #,##0.000_-;\-* #,##0.000_-;_-* &quot;-&quot;??_-;_-@_-">
                  <c:v>99430</c:v>
                </c:pt>
                <c:pt idx="8" formatCode="_-* #,##0.000_-;\-* #,##0.000_-;_-* &quot;-&quot;??_-;_-@_-">
                  <c:v>108861.30000000002</c:v>
                </c:pt>
                <c:pt idx="9" formatCode="_-* #,##0.000_-;\-* #,##0.000_-;_-* &quot;-&quot;??_-;_-@_-">
                  <c:v>122815.08100000001</c:v>
                </c:pt>
                <c:pt idx="10" formatCode="_-* #,##0.000_-;\-* #,##0.000_-;_-* &quot;-&quot;??_-;_-@_-">
                  <c:v>123890.243</c:v>
                </c:pt>
                <c:pt idx="11" formatCode="_-* #,##0.000_-;\-* #,##0.000_-;_-* &quot;-&quot;??_-;_-@_-">
                  <c:v>129943.60200000001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B-4AD3-82B1-71F374BAAA14}"/>
            </c:ext>
          </c:extLst>
        </c:ser>
        <c:ser>
          <c:idx val="2"/>
          <c:order val="2"/>
          <c:tx>
            <c:strRef>
              <c:f>'Emissões Amazônia Ocidental'!$B$217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Ocidental'!$C$615:$C$626</c:f>
              <c:numCache>
                <c:formatCode>#,##0.000</c:formatCode>
                <c:ptCount val="12"/>
                <c:pt idx="0">
                  <c:v>52236.053999999989</c:v>
                </c:pt>
                <c:pt idx="1">
                  <c:v>52656.070999999996</c:v>
                </c:pt>
                <c:pt idx="2">
                  <c:v>55765.644662666928</c:v>
                </c:pt>
                <c:pt idx="3">
                  <c:v>68044.679714625629</c:v>
                </c:pt>
                <c:pt idx="4" formatCode="_-* #,##0.000_-;\-* #,##0.000_-;_-* &quot;-&quot;??_-;_-@_-">
                  <c:v>70775.219173907433</c:v>
                </c:pt>
                <c:pt idx="5" formatCode="_-* #,##0.000_-;\-* #,##0.000_-;_-* &quot;-&quot;??_-;_-@_-">
                  <c:v>143470.17311483875</c:v>
                </c:pt>
                <c:pt idx="6" formatCode="_-* #,##0.000_-;\-* #,##0.000_-;_-* &quot;-&quot;??_-;_-@_-">
                  <c:v>86166.881057038234</c:v>
                </c:pt>
                <c:pt idx="7" formatCode="_-* #,##0.000_-;\-* #,##0.000_-;_-* &quot;-&quot;??_-;_-@_-">
                  <c:v>86201.471906828287</c:v>
                </c:pt>
                <c:pt idx="8" formatCode="_-* #,##0.000_-;\-* #,##0.000_-;_-* &quot;-&quot;??_-;_-@_-">
                  <c:v>101582.89999999998</c:v>
                </c:pt>
                <c:pt idx="9" formatCode="_-* #,##0.000_-;\-* #,##0.000_-;_-* &quot;-&quot;??_-;_-@_-">
                  <c:v>127577.4</c:v>
                </c:pt>
                <c:pt idx="10" formatCode="_-* #,##0.000_-;\-* #,##0.000_-;_-* &quot;-&quot;??_-;_-@_-">
                  <c:v>128516.27322874326</c:v>
                </c:pt>
                <c:pt idx="11" formatCode="_-* #,##0.000_-;\-* #,##0.000_-;_-* &quot;-&quot;??_-;_-@_-">
                  <c:v>118362.85800000001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7B-4AD3-82B1-71F374BAA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47168"/>
        <c:axId val="74248960"/>
      </c:lineChart>
      <c:catAx>
        <c:axId val="742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248960"/>
        <c:crosses val="autoZero"/>
        <c:auto val="1"/>
        <c:lblAlgn val="ctr"/>
        <c:lblOffset val="100"/>
        <c:noMultiLvlLbl val="0"/>
      </c:catAx>
      <c:valAx>
        <c:axId val="74248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Milhões</a:t>
                </a:r>
                <a:r>
                  <a:rPr lang="pt-BR" baseline="0"/>
                  <a:t> de M</a:t>
                </a:r>
                <a:r>
                  <a:rPr lang="pt-BR" baseline="30000"/>
                  <a:t>3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74247168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Consumo dos combustíveis na Amazônia Ocidental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Amazônia Ocidental'!$B$5</c:f>
              <c:strCache>
                <c:ptCount val="1"/>
                <c:pt idx="0">
                  <c:v>Etanol Hidratado</c:v>
                </c:pt>
              </c:strCache>
            </c:strRef>
          </c:tx>
          <c:cat>
            <c:numRef>
              <c:f>'Emissões Amazônia Ocidental'!$B$7:$B$18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Ocidental'!$C$7:$C$18</c:f>
              <c:numCache>
                <c:formatCode>#,##0.000</c:formatCode>
                <c:ptCount val="12"/>
                <c:pt idx="0">
                  <c:v>37381.205999999998</c:v>
                </c:pt>
                <c:pt idx="1">
                  <c:v>32318.735999999997</c:v>
                </c:pt>
                <c:pt idx="2">
                  <c:v>62668.473872573217</c:v>
                </c:pt>
                <c:pt idx="3">
                  <c:v>107664.3018050614</c:v>
                </c:pt>
                <c:pt idx="4" formatCode="_-* #,##0.000_-;\-* #,##0.000_-;_-* &quot;-&quot;??_-;_-@_-">
                  <c:v>151648.48101092962</c:v>
                </c:pt>
                <c:pt idx="5" formatCode="_-* #,##0.000_-;\-* #,##0.000_-;_-* &quot;-&quot;??_-;_-@_-">
                  <c:v>107207.25759738001</c:v>
                </c:pt>
                <c:pt idx="6" formatCode="_-* #,##0.000_-;\-* #,##0.000_-;_-* &quot;-&quot;??_-;_-@_-">
                  <c:v>78097.851744565094</c:v>
                </c:pt>
                <c:pt idx="7" formatCode="_-* #,##0.000_-;\-* #,##0.000_-;_-* &quot;-&quot;??_-;_-@_-">
                  <c:v>67440.244481793983</c:v>
                </c:pt>
                <c:pt idx="8" formatCode="_-* #,##0.000_-;\-* #,##0.000_-;_-* &quot;-&quot;??_-;_-@_-">
                  <c:v>75606.388999999996</c:v>
                </c:pt>
                <c:pt idx="9" formatCode="_-* #,##0.000_-;\-* #,##0.000_-;_-* &quot;-&quot;??_-;_-@_-">
                  <c:v>74226.551524218594</c:v>
                </c:pt>
                <c:pt idx="10" formatCode="_-* #,##0.000_-;\-* #,##0.000_-;_-* &quot;-&quot;??_-;_-@_-">
                  <c:v>118082.022</c:v>
                </c:pt>
                <c:pt idx="11" formatCode="_-* #,##0.000_-;\-* #,##0.000_-;_-* &quot;-&quot;??_-;_-@_-">
                  <c:v>61951.663000000008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1-45BF-AC2E-8BFA2BE42CC2}"/>
            </c:ext>
          </c:extLst>
        </c:ser>
        <c:ser>
          <c:idx val="1"/>
          <c:order val="1"/>
          <c:tx>
            <c:strRef>
              <c:f>'Emissões Amazônia Ocidental'!$B$21</c:f>
              <c:strCache>
                <c:ptCount val="1"/>
                <c:pt idx="0">
                  <c:v>Gasolina C</c:v>
                </c:pt>
              </c:strCache>
            </c:strRef>
          </c:tx>
          <c:val>
            <c:numRef>
              <c:f>'Emissões Amazônia Ocidental'!$C$23:$C$34</c:f>
              <c:numCache>
                <c:formatCode>#,##0.000</c:formatCode>
                <c:ptCount val="12"/>
                <c:pt idx="0">
                  <c:v>562605.72100000002</c:v>
                </c:pt>
                <c:pt idx="1">
                  <c:v>615313.65800000005</c:v>
                </c:pt>
                <c:pt idx="2">
                  <c:v>658990.87034838845</c:v>
                </c:pt>
                <c:pt idx="3">
                  <c:v>731980.73342886439</c:v>
                </c:pt>
                <c:pt idx="4" formatCode="_-* #,##0.000_-;\-* #,##0.000_-;_-* &quot;-&quot;??_-;_-@_-">
                  <c:v>787280.15355703083</c:v>
                </c:pt>
                <c:pt idx="5" formatCode="_-* #,##0.000_-;\-* #,##0.000_-;_-* &quot;-&quot;??_-;_-@_-">
                  <c:v>935586.29499999993</c:v>
                </c:pt>
                <c:pt idx="6" formatCode="_-* #,##0.000_-;\-* #,##0.000_-;_-* &quot;-&quot;??_-;_-@_-">
                  <c:v>1041787.2490000001</c:v>
                </c:pt>
                <c:pt idx="7" formatCode="_-* #,##0.000_-;\-* #,##0.000_-;_-* &quot;-&quot;??_-;_-@_-">
                  <c:v>1153088.7860000001</c:v>
                </c:pt>
                <c:pt idx="8" formatCode="_-* #,##0.000_-;\-* #,##0.000_-;_-* &quot;-&quot;??_-;_-@_-">
                  <c:v>1203403.443</c:v>
                </c:pt>
                <c:pt idx="9" formatCode="_-* #,##0.000_-;\-* #,##0.000_-;_-* &quot;-&quot;??_-;_-@_-">
                  <c:v>1295268.165</c:v>
                </c:pt>
                <c:pt idx="10" formatCode="_-* #,##0.000_-;\-* #,##0.000_-;_-* &quot;-&quot;??_-;_-@_-">
                  <c:v>1298207.5450000002</c:v>
                </c:pt>
                <c:pt idx="11" formatCode="_-* #,##0.000_-;\-* #,##0.000_-;_-* &quot;-&quot;??_-;_-@_-">
                  <c:v>1332507.8119999997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1-45BF-AC2E-8BFA2BE42CC2}"/>
            </c:ext>
          </c:extLst>
        </c:ser>
        <c:ser>
          <c:idx val="2"/>
          <c:order val="2"/>
          <c:tx>
            <c:strRef>
              <c:f>'Emissões Amazônia Ocidental'!$B$85</c:f>
              <c:strCache>
                <c:ptCount val="1"/>
                <c:pt idx="0">
                  <c:v>Óleo Diesel</c:v>
                </c:pt>
              </c:strCache>
            </c:strRef>
          </c:tx>
          <c:val>
            <c:numRef>
              <c:f>'Emissões Amazônia Ocidental'!$C$87:$C$98</c:f>
              <c:numCache>
                <c:formatCode>#,##0.000</c:formatCode>
                <c:ptCount val="12"/>
                <c:pt idx="0">
                  <c:v>1714749.747</c:v>
                </c:pt>
                <c:pt idx="1">
                  <c:v>1553445.4210000001</c:v>
                </c:pt>
                <c:pt idx="2">
                  <c:v>1514004.2969561038</c:v>
                </c:pt>
                <c:pt idx="3">
                  <c:v>1603602.3140467748</c:v>
                </c:pt>
                <c:pt idx="4" formatCode="_-* #,##0.000_-;\-* #,##0.000_-;_-* &quot;-&quot;??_-;_-@_-">
                  <c:v>1766746.4532780866</c:v>
                </c:pt>
                <c:pt idx="5" formatCode="_-* #,##0.000_-;\-* #,##0.000_-;_-* &quot;-&quot;??_-;_-@_-">
                  <c:v>2244217.4481224958</c:v>
                </c:pt>
                <c:pt idx="6" formatCode="_-* #,##0.000_-;\-* #,##0.000_-;_-* &quot;-&quot;??_-;_-@_-">
                  <c:v>2367454.928545075</c:v>
                </c:pt>
                <c:pt idx="7" formatCode="_-* #,##0.000_-;\-* #,##0.000_-;_-* &quot;-&quot;??_-;_-@_-">
                  <c:v>2429026.8151640464</c:v>
                </c:pt>
                <c:pt idx="8" formatCode="_-* #,##0.000_-;\-* #,##0.000_-;_-* &quot;-&quot;??_-;_-@_-">
                  <c:v>2382553.7340000002</c:v>
                </c:pt>
                <c:pt idx="9" formatCode="_-* #,##0.000_-;\-* #,##0.000_-;_-* &quot;-&quot;??_-;_-@_-">
                  <c:v>2397943.7409999999</c:v>
                </c:pt>
                <c:pt idx="10" formatCode="_-* #,##0.000_-;\-* #,##0.000_-;_-* &quot;-&quot;??_-;_-@_-">
                  <c:v>2229213.3022527513</c:v>
                </c:pt>
                <c:pt idx="11" formatCode="_-* #,##0.000_-;\-* #,##0.000_-;_-* &quot;-&quot;??_-;_-@_-">
                  <c:v>2055463.4189999998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1-45BF-AC2E-8BFA2BE42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99808"/>
        <c:axId val="74613888"/>
      </c:lineChart>
      <c:catAx>
        <c:axId val="745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613888"/>
        <c:crosses val="autoZero"/>
        <c:auto val="1"/>
        <c:lblAlgn val="ctr"/>
        <c:lblOffset val="100"/>
        <c:noMultiLvlLbl val="0"/>
      </c:catAx>
      <c:valAx>
        <c:axId val="74613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Milhões</a:t>
                </a:r>
                <a:r>
                  <a:rPr lang="pt-BR" baseline="0"/>
                  <a:t> de M</a:t>
                </a:r>
                <a:r>
                  <a:rPr lang="pt-BR" baseline="30000"/>
                  <a:t>3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74599808"/>
        <c:crosses val="autoZero"/>
        <c:crossBetween val="between"/>
        <c:dispUnits>
          <c:builtInUnit val="million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baseline="0">
                <a:effectLst/>
              </a:rPr>
              <a:t>Intensidade das Emissões na Amazônia Ocidental</a:t>
            </a:r>
            <a:endParaRPr lang="pt-B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'VAB Amazonia Ocidental '!$L$9</c:f>
              <c:strCache>
                <c:ptCount val="1"/>
                <c:pt idx="0">
                  <c:v>GgCO²/VAB</c:v>
                </c:pt>
              </c:strCache>
            </c:strRef>
          </c:tx>
          <c:cat>
            <c:numRef>
              <c:f>'VAB Amazonia Ocidental '!$I$10:$I$21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'VAB Amazonia Ocidental '!$L$10:$L$21</c:f>
              <c:numCache>
                <c:formatCode>General</c:formatCode>
                <c:ptCount val="12"/>
                <c:pt idx="0">
                  <c:v>0.12420002724731373</c:v>
                </c:pt>
                <c:pt idx="1">
                  <c:v>0.1134978226138634</c:v>
                </c:pt>
                <c:pt idx="2">
                  <c:v>0.10817776719661022</c:v>
                </c:pt>
                <c:pt idx="3">
                  <c:v>0.1133719558625793</c:v>
                </c:pt>
                <c:pt idx="4">
                  <c:v>0.12122674789663514</c:v>
                </c:pt>
                <c:pt idx="5">
                  <c:v>0.13832251023611597</c:v>
                </c:pt>
                <c:pt idx="6">
                  <c:v>0.13734830362539616</c:v>
                </c:pt>
                <c:pt idx="7">
                  <c:v>0.14122362307153227</c:v>
                </c:pt>
                <c:pt idx="8">
                  <c:v>0.13671675673879777</c:v>
                </c:pt>
                <c:pt idx="9">
                  <c:v>0.13914822483538467</c:v>
                </c:pt>
                <c:pt idx="10">
                  <c:v>0.1375532048368959</c:v>
                </c:pt>
                <c:pt idx="11">
                  <c:v>0.13803410156066195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0-4921-9A63-2E964620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41248"/>
        <c:axId val="74742784"/>
      </c:lineChart>
      <c:catAx>
        <c:axId val="747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742784"/>
        <c:crosses val="autoZero"/>
        <c:auto val="1"/>
        <c:lblAlgn val="ctr"/>
        <c:lblOffset val="100"/>
        <c:noMultiLvlLbl val="0"/>
      </c:catAx>
      <c:valAx>
        <c:axId val="74742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741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Consumo dos Combustíveis no Brasil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'Emissões Brasil'!$B$5</c:f>
              <c:strCache>
                <c:ptCount val="1"/>
                <c:pt idx="0">
                  <c:v>Etanol Hidratado</c:v>
                </c:pt>
              </c:strCache>
            </c:strRef>
          </c:tx>
          <c:cat>
            <c:numRef>
              <c:f>'Emissões Brasil'!$B$7:$B$18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Brasil'!$C$7:$C$18</c:f>
              <c:numCache>
                <c:formatCode>#,##0.000</c:formatCode>
                <c:ptCount val="12"/>
                <c:pt idx="0">
                  <c:v>4667222.868999999</c:v>
                </c:pt>
                <c:pt idx="1">
                  <c:v>6186552.8159999996</c:v>
                </c:pt>
                <c:pt idx="2">
                  <c:v>9366835.7019999996</c:v>
                </c:pt>
                <c:pt idx="3">
                  <c:v>13290095.835999999</c:v>
                </c:pt>
                <c:pt idx="4" formatCode="_-* #,##0.000_-;\-* #,##0.000_-;_-* &quot;-&quot;??_-;_-@_-">
                  <c:v>16470948.172000008</c:v>
                </c:pt>
                <c:pt idx="5" formatCode="_-* #,##0.000_-;\-* #,##0.000_-;_-* &quot;-&quot;??_-;_-@_-">
                  <c:v>15074300.486000003</c:v>
                </c:pt>
                <c:pt idx="6" formatCode="_-* #,##0.000_-;\-* #,##0.000_-;_-* &quot;-&quot;??_-;_-@_-">
                  <c:v>10899220.534999996</c:v>
                </c:pt>
                <c:pt idx="7" formatCode="_-* #,##0.000_-;\-* #,##0.000_-;_-* &quot;-&quot;??_-;_-@_-">
                  <c:v>9850180.3040000014</c:v>
                </c:pt>
                <c:pt idx="8" formatCode="_-* #,##0.000_-;\-* #,##0.000_-;_-* &quot;-&quot;??_-;_-@_-">
                  <c:v>11754962.962000003</c:v>
                </c:pt>
                <c:pt idx="9" formatCode="_-* #,##0.000_-;\-* #,##0.000_-;_-* &quot;-&quot;??_-;_-@_-">
                  <c:v>12994115.156000001</c:v>
                </c:pt>
                <c:pt idx="10" formatCode="_-* #,##0.000_-;\-* #,##0.000_-;_-* &quot;-&quot;??_-;_-@_-">
                  <c:v>17862739.505000003</c:v>
                </c:pt>
                <c:pt idx="11" formatCode="_-* #,##0.000_-;\-* #,##0.000_-;_-* &quot;-&quot;??_-;_-@_-">
                  <c:v>14585844.176000003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A-4B30-A2CC-7E4B9BB564AC}"/>
            </c:ext>
          </c:extLst>
        </c:ser>
        <c:ser>
          <c:idx val="1"/>
          <c:order val="1"/>
          <c:tx>
            <c:strRef>
              <c:f>'Emissões Brasil'!$B$21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Brasil'!$B$7:$B$18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Brasil'!$C$23:$C$34</c:f>
              <c:numCache>
                <c:formatCode>#,##0.000</c:formatCode>
                <c:ptCount val="12"/>
                <c:pt idx="0">
                  <c:v>23553490.055</c:v>
                </c:pt>
                <c:pt idx="1">
                  <c:v>24007633.479000006</c:v>
                </c:pt>
                <c:pt idx="2">
                  <c:v>24325448.631999999</c:v>
                </c:pt>
                <c:pt idx="3">
                  <c:v>25174782.612000003</c:v>
                </c:pt>
                <c:pt idx="4" formatCode="_-* #,##0.000_-;\-* #,##0.000_-;_-* &quot;-&quot;??_-;_-@_-">
                  <c:v>25409089.746999998</c:v>
                </c:pt>
                <c:pt idx="5" formatCode="_-* #,##0.000_-;\-* #,##0.000_-;_-* &quot;-&quot;??_-;_-@_-">
                  <c:v>29843664.982000001</c:v>
                </c:pt>
                <c:pt idx="6" formatCode="_-* #,##0.000_-;\-* #,##0.000_-;_-* &quot;-&quot;??_-;_-@_-">
                  <c:v>35491255.695</c:v>
                </c:pt>
                <c:pt idx="7" formatCode="_-* #,##0.000_-;\-* #,##0.000_-;_-* &quot;-&quot;??_-;_-@_-">
                  <c:v>39697714.725000001</c:v>
                </c:pt>
                <c:pt idx="8" formatCode="_-* #,##0.000_-;\-* #,##0.000_-;_-* &quot;-&quot;??_-;_-@_-">
                  <c:v>41426236.592</c:v>
                </c:pt>
                <c:pt idx="9" formatCode="_-* #,##0.000_-;\-* #,##0.000_-;_-* &quot;-&quot;??_-;_-@_-">
                  <c:v>44364246.807999998</c:v>
                </c:pt>
                <c:pt idx="10" formatCode="_-* #,##0.000_-;\-* #,##0.000_-;_-* &quot;-&quot;??_-;_-@_-">
                  <c:v>41137401.570000015</c:v>
                </c:pt>
                <c:pt idx="11" formatCode="_-* #,##0.000_-;\-* #,##0.000_-;_-* &quot;-&quot;??_-;_-@_-">
                  <c:v>43019081.877999999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A-4B30-A2CC-7E4B9BB564AC}"/>
            </c:ext>
          </c:extLst>
        </c:ser>
        <c:ser>
          <c:idx val="2"/>
          <c:order val="2"/>
          <c:tx>
            <c:strRef>
              <c:f>'Emissões Brasil'!$B$85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Brasil'!$B$7:$B$18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Brasil'!$C$87:$C$98</c:f>
              <c:numCache>
                <c:formatCode>#,##0.000</c:formatCode>
                <c:ptCount val="12"/>
                <c:pt idx="0">
                  <c:v>39167154.701999992</c:v>
                </c:pt>
                <c:pt idx="1">
                  <c:v>39008397.496000014</c:v>
                </c:pt>
                <c:pt idx="2">
                  <c:v>41558179.589999996</c:v>
                </c:pt>
                <c:pt idx="3">
                  <c:v>44763952.307400011</c:v>
                </c:pt>
                <c:pt idx="4" formatCode="_-* #,##0.000_-;\-* #,##0.000_-;_-* &quot;-&quot;??_-;_-@_-">
                  <c:v>44298462.787999995</c:v>
                </c:pt>
                <c:pt idx="5" formatCode="_-* #,##0.000_-;\-* #,##0.000_-;_-* &quot;-&quot;??_-;_-@_-">
                  <c:v>49239039.243000008</c:v>
                </c:pt>
                <c:pt idx="6" formatCode="_-* #,##0.000_-;\-* #,##0.000_-;_-* &quot;-&quot;??_-;_-@_-">
                  <c:v>52263911.582999982</c:v>
                </c:pt>
                <c:pt idx="7" formatCode="_-* #,##0.000_-;\-* #,##0.000_-;_-* &quot;-&quot;??_-;_-@_-">
                  <c:v>55900363.670999989</c:v>
                </c:pt>
                <c:pt idx="8" formatCode="_-* #,##0.000_-;\-* #,##0.000_-;_-* &quot;-&quot;??_-;_-@_-">
                  <c:v>58572495.083999991</c:v>
                </c:pt>
                <c:pt idx="9" formatCode="_-* #,##0.000_-;\-* #,##0.000_-;_-* &quot;-&quot;??_-;_-@_-">
                  <c:v>60031617.589000002</c:v>
                </c:pt>
                <c:pt idx="10" formatCode="_-* #,##0.000_-;\-* #,##0.000_-;_-* &quot;-&quot;??_-;_-@_-">
                  <c:v>57210870.372000009</c:v>
                </c:pt>
                <c:pt idx="11" formatCode="_-* #,##0.000_-;\-* #,##0.000_-;_-* &quot;-&quot;??_-;_-@_-">
                  <c:v>54278570.072999991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A-4B30-A2CC-7E4B9BB56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29952"/>
        <c:axId val="65231488"/>
      </c:lineChart>
      <c:catAx>
        <c:axId val="652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231488"/>
        <c:crosses val="autoZero"/>
        <c:auto val="1"/>
        <c:lblAlgn val="ctr"/>
        <c:lblOffset val="100"/>
        <c:noMultiLvlLbl val="0"/>
      </c:catAx>
      <c:valAx>
        <c:axId val="65231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Milhões de M</a:t>
                </a:r>
                <a:r>
                  <a:rPr lang="pt-BR" baseline="30000"/>
                  <a:t>3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65229952"/>
        <c:crosses val="autoZero"/>
        <c:crossBetween val="between"/>
        <c:dispUnits>
          <c:builtInUnit val="millions"/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'VAB Amazonia Ocidental '!$L$42</c:f>
              <c:strCache>
                <c:ptCount val="1"/>
                <c:pt idx="0">
                  <c:v>GgCO²/VAB</c:v>
                </c:pt>
              </c:strCache>
            </c:strRef>
          </c:tx>
          <c:cat>
            <c:numRef>
              <c:f>'VAB Amazonia Ocidental '!$I$43:$I$54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'VAB Amazonia Ocidental '!$L$43:$L$54</c:f>
              <c:numCache>
                <c:formatCode>General</c:formatCode>
                <c:ptCount val="12"/>
                <c:pt idx="0">
                  <c:v>0.10087144416960592</c:v>
                </c:pt>
                <c:pt idx="1">
                  <c:v>9.0202426476587452E-2</c:v>
                </c:pt>
                <c:pt idx="2">
                  <c:v>8.676457407023605E-2</c:v>
                </c:pt>
                <c:pt idx="3">
                  <c:v>9.073214705444714E-2</c:v>
                </c:pt>
                <c:pt idx="4">
                  <c:v>0.10273217735183479</c:v>
                </c:pt>
                <c:pt idx="5">
                  <c:v>0.12283455963259178</c:v>
                </c:pt>
                <c:pt idx="6">
                  <c:v>0.1259142573328644</c:v>
                </c:pt>
                <c:pt idx="7">
                  <c:v>0.12828761367638164</c:v>
                </c:pt>
                <c:pt idx="8">
                  <c:v>0.12401766860681213</c:v>
                </c:pt>
                <c:pt idx="9">
                  <c:v>0.12315482040218569</c:v>
                </c:pt>
                <c:pt idx="10">
                  <c:v>0.11700951417856052</c:v>
                </c:pt>
                <c:pt idx="11">
                  <c:v>0.1157125421760644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3-46F5-A020-76BA5A634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67360"/>
        <c:axId val="74773248"/>
      </c:lineChart>
      <c:catAx>
        <c:axId val="747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773248"/>
        <c:crosses val="autoZero"/>
        <c:auto val="1"/>
        <c:lblAlgn val="ctr"/>
        <c:lblOffset val="100"/>
        <c:noMultiLvlLbl val="0"/>
      </c:catAx>
      <c:valAx>
        <c:axId val="7477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767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'VAB Amazonia Ocidental '!$L$75</c:f>
              <c:strCache>
                <c:ptCount val="1"/>
                <c:pt idx="0">
                  <c:v>GgCO²/VAB</c:v>
                </c:pt>
              </c:strCache>
            </c:strRef>
          </c:tx>
          <c:cat>
            <c:numRef>
              <c:f>'VAB Amazonia Ocidental '!$I$76:$I$87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'VAB Amazonia Ocidental '!$L$76:$L$87</c:f>
              <c:numCache>
                <c:formatCode>General</c:formatCode>
                <c:ptCount val="12"/>
                <c:pt idx="0">
                  <c:v>0.14056352336232419</c:v>
                </c:pt>
                <c:pt idx="1">
                  <c:v>0.11135836704507615</c:v>
                </c:pt>
                <c:pt idx="2">
                  <c:v>0.10488865424683365</c:v>
                </c:pt>
                <c:pt idx="3">
                  <c:v>0.10671602345300331</c:v>
                </c:pt>
                <c:pt idx="4">
                  <c:v>0.10648914558766141</c:v>
                </c:pt>
                <c:pt idx="5">
                  <c:v>0.12119023037281711</c:v>
                </c:pt>
                <c:pt idx="6">
                  <c:v>0.12449770898888891</c:v>
                </c:pt>
                <c:pt idx="7">
                  <c:v>0.15017042626223204</c:v>
                </c:pt>
                <c:pt idx="8">
                  <c:v>0.12203176601790337</c:v>
                </c:pt>
                <c:pt idx="9">
                  <c:v>0.12639194263964237</c:v>
                </c:pt>
                <c:pt idx="10">
                  <c:v>0.12656244491037902</c:v>
                </c:pt>
                <c:pt idx="11">
                  <c:v>0.12696355680748214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2-46F6-99CD-0022CBABB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06016"/>
        <c:axId val="74807552"/>
      </c:lineChart>
      <c:catAx>
        <c:axId val="748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807552"/>
        <c:crosses val="autoZero"/>
        <c:auto val="1"/>
        <c:lblAlgn val="ctr"/>
        <c:lblOffset val="100"/>
        <c:noMultiLvlLbl val="0"/>
      </c:catAx>
      <c:valAx>
        <c:axId val="7480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0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'VAB Amazonia Ocidental '!$L$109</c:f>
              <c:strCache>
                <c:ptCount val="1"/>
                <c:pt idx="0">
                  <c:v>GgCO²/VAB</c:v>
                </c:pt>
              </c:strCache>
            </c:strRef>
          </c:tx>
          <c:cat>
            <c:numRef>
              <c:f>'VAB Amazonia Ocidental '!$I$110:$I$121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'VAB Amazonia Ocidental '!$L$110:$L$121</c:f>
              <c:numCache>
                <c:formatCode>General</c:formatCode>
                <c:ptCount val="12"/>
                <c:pt idx="0">
                  <c:v>0.1927004694851088</c:v>
                </c:pt>
                <c:pt idx="1">
                  <c:v>0.18499239564066611</c:v>
                </c:pt>
                <c:pt idx="2">
                  <c:v>0.17170681014194736</c:v>
                </c:pt>
                <c:pt idx="3">
                  <c:v>0.17674886403689247</c:v>
                </c:pt>
                <c:pt idx="4">
                  <c:v>0.17518763323655159</c:v>
                </c:pt>
                <c:pt idx="5">
                  <c:v>0.17695149783925812</c:v>
                </c:pt>
                <c:pt idx="6">
                  <c:v>0.17682564605386814</c:v>
                </c:pt>
                <c:pt idx="7">
                  <c:v>0.17697184749077641</c:v>
                </c:pt>
                <c:pt idx="8">
                  <c:v>0.17781273030321826</c:v>
                </c:pt>
                <c:pt idx="9">
                  <c:v>0.18154119347450698</c:v>
                </c:pt>
                <c:pt idx="10">
                  <c:v>0.18850453094004846</c:v>
                </c:pt>
                <c:pt idx="11">
                  <c:v>0.19307981486175113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C-4B8B-AC3C-A63BE132D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32128"/>
        <c:axId val="74833920"/>
      </c:lineChart>
      <c:catAx>
        <c:axId val="748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833920"/>
        <c:crosses val="autoZero"/>
        <c:auto val="1"/>
        <c:lblAlgn val="ctr"/>
        <c:lblOffset val="100"/>
        <c:noMultiLvlLbl val="0"/>
      </c:catAx>
      <c:valAx>
        <c:axId val="7483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32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'VAB Amazonia Ocidental '!$L$142</c:f>
              <c:strCache>
                <c:ptCount val="1"/>
                <c:pt idx="0">
                  <c:v>GgCO²/VAB</c:v>
                </c:pt>
              </c:strCache>
            </c:strRef>
          </c:tx>
          <c:cat>
            <c:numRef>
              <c:f>'VAB Amazonia Ocidental '!$I$143:$I$154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'VAB Amazonia Ocidental '!$L$143:$L$154</c:f>
              <c:numCache>
                <c:formatCode>General</c:formatCode>
                <c:ptCount val="12"/>
                <c:pt idx="0">
                  <c:v>7.8666502524713425E-2</c:v>
                </c:pt>
                <c:pt idx="1">
                  <c:v>7.6279561273659938E-2</c:v>
                </c:pt>
                <c:pt idx="2">
                  <c:v>8.301906848486576E-2</c:v>
                </c:pt>
                <c:pt idx="3">
                  <c:v>9.4153341065509405E-2</c:v>
                </c:pt>
                <c:pt idx="4">
                  <c:v>9.9045648850017848E-2</c:v>
                </c:pt>
                <c:pt idx="5">
                  <c:v>0.14742487353967568</c:v>
                </c:pt>
                <c:pt idx="6">
                  <c:v>0.10660581433200206</c:v>
                </c:pt>
                <c:pt idx="7">
                  <c:v>0.1082326700204939</c:v>
                </c:pt>
                <c:pt idx="8">
                  <c:v>0.11689463081869289</c:v>
                </c:pt>
                <c:pt idx="9">
                  <c:v>0.13711554213997607</c:v>
                </c:pt>
                <c:pt idx="10">
                  <c:v>0.13909239590889413</c:v>
                </c:pt>
                <c:pt idx="11">
                  <c:v>0.1358065000547713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2-4A52-932C-8934D86E4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66688"/>
        <c:axId val="74868224"/>
      </c:lineChart>
      <c:catAx>
        <c:axId val="748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868224"/>
        <c:crosses val="autoZero"/>
        <c:auto val="1"/>
        <c:lblAlgn val="ctr"/>
        <c:lblOffset val="100"/>
        <c:noMultiLvlLbl val="0"/>
      </c:catAx>
      <c:valAx>
        <c:axId val="74868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66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>
                <a:effectLst/>
              </a:rPr>
              <a:t>Intensidade das Emissões no Brasil</a:t>
            </a:r>
            <a:endParaRPr lang="en-US" i="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'VAB Brasil'!$K$6</c:f>
              <c:strCache>
                <c:ptCount val="1"/>
                <c:pt idx="0">
                  <c:v>GgCO²/VAB</c:v>
                </c:pt>
              </c:strCache>
            </c:strRef>
          </c:tx>
          <c:cat>
            <c:numRef>
              <c:f>'VAB Brasil'!$H$7:$H$18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'VAB Brasil'!$K$7:$K$18</c:f>
              <c:numCache>
                <c:formatCode>General</c:formatCode>
                <c:ptCount val="12"/>
                <c:pt idx="0">
                  <c:v>8.3601132841992262E-2</c:v>
                </c:pt>
                <c:pt idx="1">
                  <c:v>8.0938361802791459E-2</c:v>
                </c:pt>
                <c:pt idx="2">
                  <c:v>8.0133202414980592E-2</c:v>
                </c:pt>
                <c:pt idx="3">
                  <c:v>8.1384817096782067E-2</c:v>
                </c:pt>
                <c:pt idx="4">
                  <c:v>8.1135624154075769E-2</c:v>
                </c:pt>
                <c:pt idx="5">
                  <c:v>8.5868960614343612E-2</c:v>
                </c:pt>
                <c:pt idx="6">
                  <c:v>9.1451261335333794E-2</c:v>
                </c:pt>
                <c:pt idx="7">
                  <c:v>9.7874177628569883E-2</c:v>
                </c:pt>
                <c:pt idx="8">
                  <c:v>9.9533504646424006E-2</c:v>
                </c:pt>
                <c:pt idx="9">
                  <c:v>0.1032559107397443</c:v>
                </c:pt>
                <c:pt idx="10">
                  <c:v>0.10054602990327753</c:v>
                </c:pt>
                <c:pt idx="11">
                  <c:v>0.10208675713615974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4-4F36-87AE-D6F9CFF05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69760"/>
        <c:axId val="65271296"/>
      </c:lineChart>
      <c:catAx>
        <c:axId val="652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271296"/>
        <c:crosses val="autoZero"/>
        <c:auto val="1"/>
        <c:lblAlgn val="ctr"/>
        <c:lblOffset val="100"/>
        <c:noMultiLvlLbl val="0"/>
      </c:catAx>
      <c:valAx>
        <c:axId val="65271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269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Emissões de GgCO2 na Amazônia Ocidental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'Emissões Amazônia Ocidental'!$B$21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Amazônia Ocidental'!$B$7:$B$18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Ocidental'!$L$23:$L$34</c:f>
              <c:numCache>
                <c:formatCode>_-* #,##0.000_-;\-* #,##0.000_-;_-* "-"???_-;_-@_-</c:formatCode>
                <c:ptCount val="12"/>
                <c:pt idx="0">
                  <c:v>1244.3584863361082</c:v>
                </c:pt>
                <c:pt idx="1">
                  <c:v>1360.9366977816667</c:v>
                </c:pt>
                <c:pt idx="2">
                  <c:v>1457.5409586637227</c:v>
                </c:pt>
                <c:pt idx="3">
                  <c:v>1618.9782710665609</c:v>
                </c:pt>
                <c:pt idx="4">
                  <c:v>1741.2882657172365</c:v>
                </c:pt>
                <c:pt idx="5">
                  <c:v>2069.3084027188684</c:v>
                </c:pt>
                <c:pt idx="6">
                  <c:v>2304.2012476263071</c:v>
                </c:pt>
                <c:pt idx="7">
                  <c:v>2550.3754455388839</c:v>
                </c:pt>
                <c:pt idx="8">
                  <c:v>2661.6602549321401</c:v>
                </c:pt>
                <c:pt idx="9">
                  <c:v>2864.8445492767182</c:v>
                </c:pt>
                <c:pt idx="10">
                  <c:v>2871.3458028385653</c:v>
                </c:pt>
                <c:pt idx="11">
                  <c:v>2947.2103501261035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3-4695-A249-61F077AF7F5A}"/>
            </c:ext>
          </c:extLst>
        </c:ser>
        <c:ser>
          <c:idx val="5"/>
          <c:order val="1"/>
          <c:tx>
            <c:strRef>
              <c:f>'Emissões Amazônia Ocidental'!$B$85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Amazônia Ocidental'!$B$7:$B$18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Ocidental'!$L$87:$L$98</c:f>
              <c:numCache>
                <c:formatCode>_-* #,##0.000_-;\-* #,##0.000_-;_-* "-"???_-;_-@_-</c:formatCode>
                <c:ptCount val="12"/>
                <c:pt idx="0">
                  <c:v>4464.1297582196739</c:v>
                </c:pt>
                <c:pt idx="1">
                  <c:v>4044.1947542425783</c:v>
                </c:pt>
                <c:pt idx="2">
                  <c:v>3941.5148758229843</c:v>
                </c:pt>
                <c:pt idx="3">
                  <c:v>4174.7717548933606</c:v>
                </c:pt>
                <c:pt idx="4">
                  <c:v>4599.4964752765</c:v>
                </c:pt>
                <c:pt idx="5">
                  <c:v>5842.5306150982324</c:v>
                </c:pt>
                <c:pt idx="6">
                  <c:v>6163.3634973569688</c:v>
                </c:pt>
                <c:pt idx="7">
                  <c:v>6323.6579612029982</c:v>
                </c:pt>
                <c:pt idx="8">
                  <c:v>6202.6712895656156</c:v>
                </c:pt>
                <c:pt idx="9">
                  <c:v>6242.7371874309492</c:v>
                </c:pt>
                <c:pt idx="10">
                  <c:v>5803.4692569082235</c:v>
                </c:pt>
                <c:pt idx="11">
                  <c:v>5351.1338501395057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3-4695-A249-61F077AF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3184"/>
        <c:axId val="64734720"/>
      </c:lineChart>
      <c:catAx>
        <c:axId val="647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734720"/>
        <c:crosses val="autoZero"/>
        <c:auto val="1"/>
        <c:lblAlgn val="ctr"/>
        <c:lblOffset val="100"/>
        <c:noMultiLvlLbl val="0"/>
      </c:catAx>
      <c:valAx>
        <c:axId val="64734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 GgCO</a:t>
                </a:r>
                <a:r>
                  <a:rPr lang="pt-BR" baseline="-25000"/>
                  <a:t>²</a:t>
                </a:r>
              </a:p>
            </c:rich>
          </c:tx>
          <c:layout/>
          <c:overlay val="0"/>
        </c:title>
        <c:numFmt formatCode="_(* #,##0.00_);_(* \(#,##0.00\);_(* &quot;-&quot;??_);_(@_)" sourceLinked="0"/>
        <c:majorTickMark val="out"/>
        <c:minorTickMark val="none"/>
        <c:tickLblPos val="nextTo"/>
        <c:crossAx val="64733184"/>
        <c:crosses val="autoZero"/>
        <c:crossBetween val="between"/>
        <c:dispUnits>
          <c:builtInUnit val="thousands"/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>
                <a:effectLst/>
              </a:rPr>
              <a:t>Emissões de GgCO</a:t>
            </a:r>
            <a:r>
              <a:rPr lang="pt-BR" sz="1800" b="1" i="0" u="none" strike="noStrike" baseline="-25000">
                <a:effectLst/>
              </a:rPr>
              <a:t>²</a:t>
            </a:r>
            <a:r>
              <a:rPr lang="pt-BR" sz="1800" b="1" i="0" u="none" strike="noStrike" baseline="0">
                <a:effectLst/>
              </a:rPr>
              <a:t> no Amazonas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'Emissões Amazônia Ocidental'!$B$153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Ocidental'!$L$155:$L$166</c:f>
              <c:numCache>
                <c:formatCode>_-* #,##0.000_-;\-* #,##0.000_-;_-* "-"???_-;_-@_-</c:formatCode>
                <c:ptCount val="12"/>
                <c:pt idx="0">
                  <c:v>669.87121357509295</c:v>
                </c:pt>
                <c:pt idx="1">
                  <c:v>734.44610484601731</c:v>
                </c:pt>
                <c:pt idx="2">
                  <c:v>783.63559923510888</c:v>
                </c:pt>
                <c:pt idx="3">
                  <c:v>859.39322847110543</c:v>
                </c:pt>
                <c:pt idx="4">
                  <c:v>892.03695533436883</c:v>
                </c:pt>
                <c:pt idx="5">
                  <c:v>1036.6338491928718</c:v>
                </c:pt>
                <c:pt idx="6">
                  <c:v>1153.1212981507074</c:v>
                </c:pt>
                <c:pt idx="7">
                  <c:v>1259.3787203547927</c:v>
                </c:pt>
                <c:pt idx="8">
                  <c:v>1306.6056060008959</c:v>
                </c:pt>
                <c:pt idx="9">
                  <c:v>1387.5671804934084</c:v>
                </c:pt>
                <c:pt idx="10">
                  <c:v>1365.1164523374159</c:v>
                </c:pt>
                <c:pt idx="11">
                  <c:v>1402.6487448810874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3-4F2D-9C5E-67F16953D233}"/>
            </c:ext>
          </c:extLst>
        </c:ser>
        <c:ser>
          <c:idx val="5"/>
          <c:order val="1"/>
          <c:tx>
            <c:strRef>
              <c:f>'Emissões Amazônia Ocidental'!$B$217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Amazônia Ocidental'!$B$139:$B$150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Ocidental'!$L$219:$L$230</c:f>
              <c:numCache>
                <c:formatCode>_-* #,##0.000_-;\-* #,##0.000_-;_-* "-"???_-;_-@_-</c:formatCode>
                <c:ptCount val="12"/>
                <c:pt idx="0">
                  <c:v>2161.2155081050128</c:v>
                </c:pt>
                <c:pt idx="1">
                  <c:v>1859.2665117036472</c:v>
                </c:pt>
                <c:pt idx="2">
                  <c:v>1830.7219574141404</c:v>
                </c:pt>
                <c:pt idx="3">
                  <c:v>1927.538663876596</c:v>
                </c:pt>
                <c:pt idx="4">
                  <c:v>2273.7306598692012</c:v>
                </c:pt>
                <c:pt idx="5">
                  <c:v>3089.284128610343</c:v>
                </c:pt>
                <c:pt idx="6">
                  <c:v>3510.1550412425131</c:v>
                </c:pt>
                <c:pt idx="7">
                  <c:v>3529.4742874756748</c:v>
                </c:pt>
                <c:pt idx="8">
                  <c:v>3505.3482390936274</c:v>
                </c:pt>
                <c:pt idx="9">
                  <c:v>3371.1985648579744</c:v>
                </c:pt>
                <c:pt idx="10">
                  <c:v>2956.8049007958803</c:v>
                </c:pt>
                <c:pt idx="11">
                  <c:v>2615.3485523025438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3-4F2D-9C5E-67F16953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95136"/>
        <c:axId val="66396928"/>
      </c:lineChart>
      <c:catAx>
        <c:axId val="663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396928"/>
        <c:crosses val="autoZero"/>
        <c:auto val="1"/>
        <c:lblAlgn val="ctr"/>
        <c:lblOffset val="100"/>
        <c:noMultiLvlLbl val="0"/>
      </c:catAx>
      <c:valAx>
        <c:axId val="66396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Mil</a:t>
                </a:r>
                <a:r>
                  <a:rPr lang="pt-BR" baseline="0"/>
                  <a:t> GgCO</a:t>
                </a:r>
                <a:r>
                  <a:rPr lang="pt-BR" baseline="-25000"/>
                  <a:t>²</a:t>
                </a:r>
              </a:p>
            </c:rich>
          </c:tx>
          <c:overlay val="0"/>
        </c:title>
        <c:numFmt formatCode="_(* #,##0.00_);_(* \(#,##0.00\);_(* &quot;-&quot;??_);_(@_)" sourceLinked="0"/>
        <c:majorTickMark val="out"/>
        <c:minorTickMark val="none"/>
        <c:tickLblPos val="nextTo"/>
        <c:crossAx val="66395136"/>
        <c:crosses val="autoZero"/>
        <c:crossBetween val="between"/>
        <c:dispUnits>
          <c:builtInUnit val="thousands"/>
        </c:dispUnits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>
                <a:effectLst/>
              </a:rPr>
              <a:t>Emissões de GgCO</a:t>
            </a:r>
            <a:r>
              <a:rPr lang="pt-BR" sz="1800" b="1" i="0" u="none" strike="noStrike" baseline="-25000">
                <a:effectLst/>
              </a:rPr>
              <a:t>²</a:t>
            </a:r>
            <a:r>
              <a:rPr lang="pt-BR" sz="1800" b="1" i="0" u="none" strike="noStrike" baseline="0">
                <a:effectLst/>
              </a:rPr>
              <a:t> no Acre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'Emissões Amazônia Ocidental'!$B$285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Amazônia Ocidental'!$B$271:$B$282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Ocidental'!$L$287:$L$298</c:f>
              <c:numCache>
                <c:formatCode>_-* #,##0.000_-;\-* #,##0.000_-;_-* "-"???_-;_-@_-</c:formatCode>
                <c:ptCount val="12"/>
                <c:pt idx="0">
                  <c:v>109.55295912033388</c:v>
                </c:pt>
                <c:pt idx="1">
                  <c:v>119.71347635313492</c:v>
                </c:pt>
                <c:pt idx="2">
                  <c:v>132.67727462395393</c:v>
                </c:pt>
                <c:pt idx="3">
                  <c:v>154.74023273420161</c:v>
                </c:pt>
                <c:pt idx="4">
                  <c:v>167.48506242826829</c:v>
                </c:pt>
                <c:pt idx="5">
                  <c:v>210.08300205111161</c:v>
                </c:pt>
                <c:pt idx="6">
                  <c:v>236.54687601260434</c:v>
                </c:pt>
                <c:pt idx="7">
                  <c:v>262.96205769982026</c:v>
                </c:pt>
                <c:pt idx="8">
                  <c:v>277.20200106441081</c:v>
                </c:pt>
                <c:pt idx="9">
                  <c:v>305.5608858884753</c:v>
                </c:pt>
                <c:pt idx="10">
                  <c:v>310.22129943406384</c:v>
                </c:pt>
                <c:pt idx="11">
                  <c:v>302.61036188034268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0-4779-8DF6-98F168809A5D}"/>
            </c:ext>
          </c:extLst>
        </c:ser>
        <c:ser>
          <c:idx val="5"/>
          <c:order val="1"/>
          <c:tx>
            <c:strRef>
              <c:f>'Emissões Amazônia Ocidental'!$B$349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Amazônia Ocidental'!$B$271:$B$282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Ocidental'!$L$351:$L$362</c:f>
              <c:numCache>
                <c:formatCode>_-* #,##0.000_-;\-* #,##0.000_-;_-* "-"???_-;_-@_-</c:formatCode>
                <c:ptCount val="12"/>
                <c:pt idx="0">
                  <c:v>440.19314580267593</c:v>
                </c:pt>
                <c:pt idx="1">
                  <c:v>343.59676236192757</c:v>
                </c:pt>
                <c:pt idx="2">
                  <c:v>321.97049701669044</c:v>
                </c:pt>
                <c:pt idx="3">
                  <c:v>333.67597405484355</c:v>
                </c:pt>
                <c:pt idx="4">
                  <c:v>330.29442270430064</c:v>
                </c:pt>
                <c:pt idx="5">
                  <c:v>396.23089763295997</c:v>
                </c:pt>
                <c:pt idx="6">
                  <c:v>410.37193676886585</c:v>
                </c:pt>
                <c:pt idx="7">
                  <c:v>559.39761731968929</c:v>
                </c:pt>
                <c:pt idx="8">
                  <c:v>409.67589207963988</c:v>
                </c:pt>
                <c:pt idx="9">
                  <c:v>434.73741480343688</c:v>
                </c:pt>
                <c:pt idx="10">
                  <c:v>417.73847746771958</c:v>
                </c:pt>
                <c:pt idx="11">
                  <c:v>410.94756071047794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0-4779-8DF6-98F16880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520"/>
        <c:axId val="66449408"/>
      </c:lineChart>
      <c:catAx>
        <c:axId val="6644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449408"/>
        <c:crosses val="autoZero"/>
        <c:auto val="1"/>
        <c:lblAlgn val="ctr"/>
        <c:lblOffset val="100"/>
        <c:noMultiLvlLbl val="0"/>
      </c:catAx>
      <c:valAx>
        <c:axId val="66449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GgCO</a:t>
                </a:r>
                <a:r>
                  <a:rPr lang="pt-BR" baseline="-25000"/>
                  <a:t>²</a:t>
                </a:r>
              </a:p>
            </c:rich>
          </c:tx>
          <c:overlay val="0"/>
        </c:title>
        <c:numFmt formatCode="_(* #,##0.00_);_(* \(#,##0.00\);_(* &quot;-&quot;??_);_(@_)" sourceLinked="0"/>
        <c:majorTickMark val="out"/>
        <c:minorTickMark val="none"/>
        <c:tickLblPos val="nextTo"/>
        <c:crossAx val="6644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>
                <a:effectLst/>
              </a:rPr>
              <a:t>Emissões de GgCO</a:t>
            </a:r>
            <a:r>
              <a:rPr lang="pt-BR" sz="1800" b="1" i="0" u="none" strike="noStrike" baseline="-25000">
                <a:effectLst/>
              </a:rPr>
              <a:t>²</a:t>
            </a:r>
            <a:r>
              <a:rPr lang="pt-BR" sz="1800" b="1" i="0" u="none" strike="noStrike" baseline="0">
                <a:effectLst/>
              </a:rPr>
              <a:t> em Rondônia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'Emissões Amazônia Ocidental'!$B$417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Amazônia Ocidental'!$B$403:$B$414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Ocidental'!$L$419:$L$430</c:f>
              <c:numCache>
                <c:formatCode>_-* #,##0.000_-;\-* #,##0.000_-;_-* "-"???_-;_-@_-</c:formatCode>
                <c:ptCount val="12"/>
                <c:pt idx="0">
                  <c:v>399.84886015265329</c:v>
                </c:pt>
                <c:pt idx="1">
                  <c:v>424.9064244049971</c:v>
                </c:pt>
                <c:pt idx="2">
                  <c:v>467.15241196369311</c:v>
                </c:pt>
                <c:pt idx="3">
                  <c:v>467.15241196369311</c:v>
                </c:pt>
                <c:pt idx="4">
                  <c:v>516.70793940288661</c:v>
                </c:pt>
                <c:pt idx="5">
                  <c:v>632.89096291746773</c:v>
                </c:pt>
                <c:pt idx="6">
                  <c:v>719.29231487503057</c:v>
                </c:pt>
                <c:pt idx="7">
                  <c:v>808.11766401604871</c:v>
                </c:pt>
                <c:pt idx="8">
                  <c:v>837.075710426873</c:v>
                </c:pt>
                <c:pt idx="9">
                  <c:v>900.07689128036111</c:v>
                </c:pt>
                <c:pt idx="10">
                  <c:v>921.9904406928523</c:v>
                </c:pt>
                <c:pt idx="11">
                  <c:v>954.54495178559819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B-431D-8A61-705888EC9602}"/>
            </c:ext>
          </c:extLst>
        </c:ser>
        <c:ser>
          <c:idx val="5"/>
          <c:order val="1"/>
          <c:tx>
            <c:strRef>
              <c:f>'Emissões Amazônia Ocidental'!$B$481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Amazônia Ocidental'!$B$403:$B$414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Ocidental'!$L$483:$L$494</c:f>
              <c:numCache>
                <c:formatCode>_-* #,##0.000_-;\-* #,##0.000_-;_-* "-"???_-;_-@_-</c:formatCode>
                <c:ptCount val="12"/>
                <c:pt idx="0">
                  <c:v>1726.7312763377631</c:v>
                </c:pt>
                <c:pt idx="1">
                  <c:v>1704.2481921267927</c:v>
                </c:pt>
                <c:pt idx="2">
                  <c:v>1643.6437594559425</c:v>
                </c:pt>
                <c:pt idx="3">
                  <c:v>1736.4115713019653</c:v>
                </c:pt>
                <c:pt idx="4">
                  <c:v>1811.2172398089551</c:v>
                </c:pt>
                <c:pt idx="5">
                  <c:v>1983.5095012527011</c:v>
                </c:pt>
                <c:pt idx="6">
                  <c:v>2018.5121603114685</c:v>
                </c:pt>
                <c:pt idx="7">
                  <c:v>2010.3716445584128</c:v>
                </c:pt>
                <c:pt idx="8">
                  <c:v>2023.1891827550112</c:v>
                </c:pt>
                <c:pt idx="9">
                  <c:v>2104.6699047542197</c:v>
                </c:pt>
                <c:pt idx="10">
                  <c:v>2094.3503402958654</c:v>
                </c:pt>
                <c:pt idx="11">
                  <c:v>2016.6953055033518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B-431D-8A61-705888EC9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75136"/>
        <c:axId val="66476672"/>
      </c:lineChart>
      <c:catAx>
        <c:axId val="664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476672"/>
        <c:crosses val="autoZero"/>
        <c:auto val="1"/>
        <c:lblAlgn val="ctr"/>
        <c:lblOffset val="100"/>
        <c:noMultiLvlLbl val="0"/>
      </c:catAx>
      <c:valAx>
        <c:axId val="6647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GgCO</a:t>
                </a:r>
                <a:r>
                  <a:rPr lang="pt-BR" baseline="-25000"/>
                  <a:t>²</a:t>
                </a:r>
              </a:p>
            </c:rich>
          </c:tx>
          <c:overlay val="0"/>
        </c:title>
        <c:numFmt formatCode="_(* #,##0.00_);_(* \(#,##0.00\);_(* &quot;-&quot;??_);_(@_)" sourceLinked="0"/>
        <c:majorTickMark val="out"/>
        <c:minorTickMark val="none"/>
        <c:tickLblPos val="nextTo"/>
        <c:crossAx val="66475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>
                <a:effectLst/>
              </a:rPr>
              <a:t>Emissões de GgCO</a:t>
            </a:r>
            <a:r>
              <a:rPr lang="pt-BR" sz="1800" b="1" i="0" u="none" strike="noStrike" baseline="-25000">
                <a:effectLst/>
              </a:rPr>
              <a:t>²</a:t>
            </a:r>
            <a:r>
              <a:rPr lang="pt-BR" sz="1800" b="1" i="0" u="none" strike="noStrike" baseline="0">
                <a:effectLst/>
              </a:rPr>
              <a:t> em Roraima </a:t>
            </a:r>
            <a:endParaRPr lang="pt-BR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'Emissões Amazônia Ocidental'!$B$549</c:f>
              <c:strCache>
                <c:ptCount val="1"/>
                <c:pt idx="0">
                  <c:v>Gasolina C</c:v>
                </c:pt>
              </c:strCache>
            </c:strRef>
          </c:tx>
          <c:cat>
            <c:numRef>
              <c:f>'Emissões Amazônia Ocidental'!$B$535:$B$546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Ocidental'!$L$551:$L$562</c:f>
              <c:numCache>
                <c:formatCode>_-* #,##0.000_-;\-* #,##0.000_-;_-* "-"???_-;_-@_-</c:formatCode>
                <c:ptCount val="12"/>
                <c:pt idx="0">
                  <c:v>96.003625481147353</c:v>
                </c:pt>
                <c:pt idx="1">
                  <c:v>106.92825642986098</c:v>
                </c:pt>
                <c:pt idx="2">
                  <c:v>116.32166039966314</c:v>
                </c:pt>
                <c:pt idx="3">
                  <c:v>137.69239789756034</c:v>
                </c:pt>
                <c:pt idx="4">
                  <c:v>165.05830855171288</c:v>
                </c:pt>
                <c:pt idx="5">
                  <c:v>189.70058855741681</c:v>
                </c:pt>
                <c:pt idx="6">
                  <c:v>195.24075858796479</c:v>
                </c:pt>
                <c:pt idx="7">
                  <c:v>219.91700346822321</c:v>
                </c:pt>
                <c:pt idx="8">
                  <c:v>240.7769374399607</c:v>
                </c:pt>
                <c:pt idx="9">
                  <c:v>271.6395916144736</c:v>
                </c:pt>
                <c:pt idx="10">
                  <c:v>274.0176103742333</c:v>
                </c:pt>
                <c:pt idx="11">
                  <c:v>287.40629157907489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6-4889-B06A-E6BF83781459}"/>
            </c:ext>
          </c:extLst>
        </c:ser>
        <c:ser>
          <c:idx val="5"/>
          <c:order val="1"/>
          <c:tx>
            <c:strRef>
              <c:f>'Emissões Amazônia Ocidental'!$B$613</c:f>
              <c:strCache>
                <c:ptCount val="1"/>
                <c:pt idx="0">
                  <c:v>Óleo Diesel</c:v>
                </c:pt>
              </c:strCache>
            </c:strRef>
          </c:tx>
          <c:cat>
            <c:numRef>
              <c:f>'Emissões Amazônia Ocidental'!$B$535:$B$546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'Emissões Amazônia Ocidental'!$L$615:$L$626</c:f>
              <c:numCache>
                <c:formatCode>_-* #,##0.000_-;\-* #,##0.000_-;_-* "-"???_-;_-@_-</c:formatCode>
                <c:ptCount val="12"/>
                <c:pt idx="0">
                  <c:v>135.98982797422144</c:v>
                </c:pt>
                <c:pt idx="1">
                  <c:v>137.08328805021128</c:v>
                </c:pt>
                <c:pt idx="2">
                  <c:v>145.17866193621052</c:v>
                </c:pt>
                <c:pt idx="3">
                  <c:v>177.14554565995624</c:v>
                </c:pt>
                <c:pt idx="4">
                  <c:v>184.25415289404313</c:v>
                </c:pt>
                <c:pt idx="5">
                  <c:v>373.50608760222769</c:v>
                </c:pt>
                <c:pt idx="6">
                  <c:v>224.32435903412295</c:v>
                </c:pt>
                <c:pt idx="7">
                  <c:v>224.4144118492232</c:v>
                </c:pt>
                <c:pt idx="8">
                  <c:v>264.45797563733549</c:v>
                </c:pt>
                <c:pt idx="9">
                  <c:v>332.13130301531658</c:v>
                </c:pt>
                <c:pt idx="10">
                  <c:v>334.57553834875893</c:v>
                </c:pt>
                <c:pt idx="11">
                  <c:v>308.14243162313153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6-4889-B06A-E6BF83781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84864"/>
        <c:axId val="66507136"/>
      </c:lineChart>
      <c:catAx>
        <c:axId val="66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507136"/>
        <c:crosses val="autoZero"/>
        <c:auto val="1"/>
        <c:lblAlgn val="ctr"/>
        <c:lblOffset val="100"/>
        <c:noMultiLvlLbl val="0"/>
      </c:catAx>
      <c:valAx>
        <c:axId val="66507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GgCO</a:t>
                </a:r>
                <a:r>
                  <a:rPr lang="pt-BR" baseline="-25000"/>
                  <a:t>²</a:t>
                </a:r>
              </a:p>
            </c:rich>
          </c:tx>
          <c:overlay val="0"/>
        </c:title>
        <c:numFmt formatCode="_(* #,##0.00_);_(* \(#,##0.00\);_(* &quot;-&quot;??_);_(@_)" sourceLinked="0"/>
        <c:majorTickMark val="out"/>
        <c:minorTickMark val="none"/>
        <c:tickLblPos val="nextTo"/>
        <c:crossAx val="66484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13" Type="http://schemas.openxmlformats.org/officeDocument/2006/relationships/chart" Target="../charts/chart17.xml"/><Relationship Id="rId18" Type="http://schemas.openxmlformats.org/officeDocument/2006/relationships/chart" Target="../charts/chart22.xml"/><Relationship Id="rId3" Type="http://schemas.openxmlformats.org/officeDocument/2006/relationships/chart" Target="../charts/chart7.xml"/><Relationship Id="rId21" Type="http://schemas.openxmlformats.org/officeDocument/2006/relationships/chart" Target="../charts/chart25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17" Type="http://schemas.openxmlformats.org/officeDocument/2006/relationships/chart" Target="../charts/chart21.xml"/><Relationship Id="rId2" Type="http://schemas.openxmlformats.org/officeDocument/2006/relationships/chart" Target="../charts/chart6.xml"/><Relationship Id="rId16" Type="http://schemas.openxmlformats.org/officeDocument/2006/relationships/chart" Target="../charts/chart20.xml"/><Relationship Id="rId20" Type="http://schemas.openxmlformats.org/officeDocument/2006/relationships/chart" Target="../charts/chart24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24" Type="http://schemas.openxmlformats.org/officeDocument/2006/relationships/chart" Target="../charts/chart28.xml"/><Relationship Id="rId5" Type="http://schemas.openxmlformats.org/officeDocument/2006/relationships/chart" Target="../charts/chart9.xml"/><Relationship Id="rId15" Type="http://schemas.openxmlformats.org/officeDocument/2006/relationships/chart" Target="../charts/chart19.xml"/><Relationship Id="rId23" Type="http://schemas.openxmlformats.org/officeDocument/2006/relationships/chart" Target="../charts/chart27.xml"/><Relationship Id="rId10" Type="http://schemas.openxmlformats.org/officeDocument/2006/relationships/chart" Target="../charts/chart14.xml"/><Relationship Id="rId19" Type="http://schemas.openxmlformats.org/officeDocument/2006/relationships/chart" Target="../charts/chart23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Relationship Id="rId14" Type="http://schemas.openxmlformats.org/officeDocument/2006/relationships/chart" Target="../charts/chart18.xml"/><Relationship Id="rId22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609599</xdr:colOff>
      <xdr:row>25</xdr:row>
      <xdr:rowOff>4762</xdr:rowOff>
    </xdr:from>
    <xdr:to>
      <xdr:col>17</xdr:col>
      <xdr:colOff>0</xdr:colOff>
      <xdr:row>46</xdr:row>
      <xdr:rowOff>30658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48</xdr:row>
      <xdr:rowOff>4762</xdr:rowOff>
    </xdr:from>
    <xdr:to>
      <xdr:col>18</xdr:col>
      <xdr:colOff>590550</xdr:colOff>
      <xdr:row>66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</xdr:row>
      <xdr:rowOff>266699</xdr:rowOff>
    </xdr:from>
    <xdr:to>
      <xdr:col>17</xdr:col>
      <xdr:colOff>9525</xdr:colOff>
      <xdr:row>24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4762</xdr:rowOff>
    </xdr:from>
    <xdr:to>
      <xdr:col>12</xdr:col>
      <xdr:colOff>0</xdr:colOff>
      <xdr:row>33</xdr:row>
      <xdr:rowOff>90487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4762</xdr:rowOff>
    </xdr:from>
    <xdr:to>
      <xdr:col>24</xdr:col>
      <xdr:colOff>590550</xdr:colOff>
      <xdr:row>30</xdr:row>
      <xdr:rowOff>134302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609599</xdr:colOff>
      <xdr:row>137</xdr:row>
      <xdr:rowOff>4761</xdr:rowOff>
    </xdr:from>
    <xdr:to>
      <xdr:col>25</xdr:col>
      <xdr:colOff>0</xdr:colOff>
      <xdr:row>164</xdr:row>
      <xdr:rowOff>2857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269</xdr:row>
      <xdr:rowOff>4762</xdr:rowOff>
    </xdr:from>
    <xdr:to>
      <xdr:col>25</xdr:col>
      <xdr:colOff>0</xdr:colOff>
      <xdr:row>295</xdr:row>
      <xdr:rowOff>193357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9524</xdr:colOff>
      <xdr:row>401</xdr:row>
      <xdr:rowOff>4761</xdr:rowOff>
    </xdr:from>
    <xdr:to>
      <xdr:col>25</xdr:col>
      <xdr:colOff>0</xdr:colOff>
      <xdr:row>427</xdr:row>
      <xdr:rowOff>187642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533</xdr:row>
      <xdr:rowOff>4762</xdr:rowOff>
    </xdr:from>
    <xdr:to>
      <xdr:col>25</xdr:col>
      <xdr:colOff>0</xdr:colOff>
      <xdr:row>559</xdr:row>
      <xdr:rowOff>193357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39</xdr:row>
      <xdr:rowOff>4762</xdr:rowOff>
    </xdr:from>
    <xdr:to>
      <xdr:col>20</xdr:col>
      <xdr:colOff>304800</xdr:colOff>
      <xdr:row>57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606135</xdr:colOff>
      <xdr:row>61</xdr:row>
      <xdr:rowOff>1731</xdr:rowOff>
    </xdr:from>
    <xdr:to>
      <xdr:col>20</xdr:col>
      <xdr:colOff>329044</xdr:colOff>
      <xdr:row>83</xdr:row>
      <xdr:rowOff>43295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606136</xdr:colOff>
      <xdr:row>86</xdr:row>
      <xdr:rowOff>186170</xdr:rowOff>
    </xdr:from>
    <xdr:to>
      <xdr:col>20</xdr:col>
      <xdr:colOff>325581</xdr:colOff>
      <xdr:row>105</xdr:row>
      <xdr:rowOff>54552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607868</xdr:colOff>
      <xdr:row>109</xdr:row>
      <xdr:rowOff>1731</xdr:rowOff>
    </xdr:from>
    <xdr:to>
      <xdr:col>20</xdr:col>
      <xdr:colOff>327313</xdr:colOff>
      <xdr:row>127</xdr:row>
      <xdr:rowOff>60612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7793</xdr:colOff>
      <xdr:row>38</xdr:row>
      <xdr:rowOff>187901</xdr:rowOff>
    </xdr:from>
    <xdr:to>
      <xdr:col>28</xdr:col>
      <xdr:colOff>336838</xdr:colOff>
      <xdr:row>57</xdr:row>
      <xdr:rowOff>56283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606137</xdr:colOff>
      <xdr:row>61</xdr:row>
      <xdr:rowOff>3463</xdr:rowOff>
    </xdr:from>
    <xdr:to>
      <xdr:col>28</xdr:col>
      <xdr:colOff>325582</xdr:colOff>
      <xdr:row>83</xdr:row>
      <xdr:rowOff>45027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2597</xdr:colOff>
      <xdr:row>86</xdr:row>
      <xdr:rowOff>186170</xdr:rowOff>
    </xdr:from>
    <xdr:to>
      <xdr:col>28</xdr:col>
      <xdr:colOff>331642</xdr:colOff>
      <xdr:row>105</xdr:row>
      <xdr:rowOff>54552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607003</xdr:colOff>
      <xdr:row>109</xdr:row>
      <xdr:rowOff>3463</xdr:rowOff>
    </xdr:from>
    <xdr:to>
      <xdr:col>28</xdr:col>
      <xdr:colOff>326448</xdr:colOff>
      <xdr:row>127</xdr:row>
      <xdr:rowOff>62344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20</xdr:row>
      <xdr:rowOff>4762</xdr:rowOff>
    </xdr:from>
    <xdr:to>
      <xdr:col>34</xdr:col>
      <xdr:colOff>600075</xdr:colOff>
      <xdr:row>35</xdr:row>
      <xdr:rowOff>0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27</xdr:col>
      <xdr:colOff>0</xdr:colOff>
      <xdr:row>153</xdr:row>
      <xdr:rowOff>0</xdr:rowOff>
    </xdr:from>
    <xdr:to>
      <xdr:col>34</xdr:col>
      <xdr:colOff>600075</xdr:colOff>
      <xdr:row>175</xdr:row>
      <xdr:rowOff>66675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285</xdr:row>
      <xdr:rowOff>0</xdr:rowOff>
    </xdr:from>
    <xdr:to>
      <xdr:col>34</xdr:col>
      <xdr:colOff>600075</xdr:colOff>
      <xdr:row>307</xdr:row>
      <xdr:rowOff>66675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27</xdr:col>
      <xdr:colOff>0</xdr:colOff>
      <xdr:row>416</xdr:row>
      <xdr:rowOff>0</xdr:rowOff>
    </xdr:from>
    <xdr:to>
      <xdr:col>34</xdr:col>
      <xdr:colOff>600075</xdr:colOff>
      <xdr:row>434</xdr:row>
      <xdr:rowOff>66675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549</xdr:row>
      <xdr:rowOff>0</xdr:rowOff>
    </xdr:from>
    <xdr:to>
      <xdr:col>34</xdr:col>
      <xdr:colOff>600075</xdr:colOff>
      <xdr:row>571</xdr:row>
      <xdr:rowOff>66675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29</xdr:col>
      <xdr:colOff>0</xdr:colOff>
      <xdr:row>39</xdr:row>
      <xdr:rowOff>4762</xdr:rowOff>
    </xdr:from>
    <xdr:to>
      <xdr:col>36</xdr:col>
      <xdr:colOff>304800</xdr:colOff>
      <xdr:row>57</xdr:row>
      <xdr:rowOff>71437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165</xdr:row>
      <xdr:rowOff>4762</xdr:rowOff>
    </xdr:from>
    <xdr:to>
      <xdr:col>20</xdr:col>
      <xdr:colOff>304800</xdr:colOff>
      <xdr:row>183</xdr:row>
      <xdr:rowOff>71437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297</xdr:row>
      <xdr:rowOff>0</xdr:rowOff>
    </xdr:from>
    <xdr:to>
      <xdr:col>20</xdr:col>
      <xdr:colOff>304800</xdr:colOff>
      <xdr:row>315</xdr:row>
      <xdr:rowOff>66675</xdr:rowOff>
    </xdr:to>
    <xdr:graphicFrame macro="">
      <xdr:nvGraphicFramePr>
        <xdr:cNvPr id="28" name="Gráfico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0</xdr:colOff>
      <xdr:row>429</xdr:row>
      <xdr:rowOff>0</xdr:rowOff>
    </xdr:from>
    <xdr:to>
      <xdr:col>20</xdr:col>
      <xdr:colOff>304800</xdr:colOff>
      <xdr:row>447</xdr:row>
      <xdr:rowOff>66675</xdr:rowOff>
    </xdr:to>
    <xdr:graphicFrame macro="">
      <xdr:nvGraphicFramePr>
        <xdr:cNvPr id="29" name="Grá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0</xdr:colOff>
      <xdr:row>561</xdr:row>
      <xdr:rowOff>0</xdr:rowOff>
    </xdr:from>
    <xdr:to>
      <xdr:col>20</xdr:col>
      <xdr:colOff>304800</xdr:colOff>
      <xdr:row>579</xdr:row>
      <xdr:rowOff>66675</xdr:rowOff>
    </xdr:to>
    <xdr:graphicFrame macro="">
      <xdr:nvGraphicFramePr>
        <xdr:cNvPr id="30" name="Grá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0</xdr:colOff>
      <xdr:row>59</xdr:row>
      <xdr:rowOff>4762</xdr:rowOff>
    </xdr:from>
    <xdr:to>
      <xdr:col>36</xdr:col>
      <xdr:colOff>304800</xdr:colOff>
      <xdr:row>73</xdr:row>
      <xdr:rowOff>61912</xdr:rowOff>
    </xdr:to>
    <xdr:graphicFrame macro="">
      <xdr:nvGraphicFramePr>
        <xdr:cNvPr id="24" name="Gráfico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21</xdr:row>
      <xdr:rowOff>4762</xdr:rowOff>
    </xdr:from>
    <xdr:to>
      <xdr:col>12</xdr:col>
      <xdr:colOff>1162051</xdr:colOff>
      <xdr:row>35</xdr:row>
      <xdr:rowOff>80962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54</xdr:row>
      <xdr:rowOff>4762</xdr:rowOff>
    </xdr:from>
    <xdr:to>
      <xdr:col>13</xdr:col>
      <xdr:colOff>600075</xdr:colOff>
      <xdr:row>68</xdr:row>
      <xdr:rowOff>80962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88</xdr:row>
      <xdr:rowOff>4762</xdr:rowOff>
    </xdr:from>
    <xdr:to>
      <xdr:col>13</xdr:col>
      <xdr:colOff>590550</xdr:colOff>
      <xdr:row>102</xdr:row>
      <xdr:rowOff>80962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121</xdr:row>
      <xdr:rowOff>4762</xdr:rowOff>
    </xdr:from>
    <xdr:to>
      <xdr:col>13</xdr:col>
      <xdr:colOff>590550</xdr:colOff>
      <xdr:row>135</xdr:row>
      <xdr:rowOff>80962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154</xdr:row>
      <xdr:rowOff>4762</xdr:rowOff>
    </xdr:from>
    <xdr:to>
      <xdr:col>13</xdr:col>
      <xdr:colOff>590550</xdr:colOff>
      <xdr:row>168</xdr:row>
      <xdr:rowOff>80962</xdr:rowOff>
    </xdr:to>
    <xdr:graphicFrame macro="">
      <xdr:nvGraphicFramePr>
        <xdr:cNvPr id="26" name="Gráfico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43"/>
  <sheetViews>
    <sheetView tabSelected="1" zoomScaleNormal="100" workbookViewId="0">
      <selection activeCell="B2" sqref="B2"/>
    </sheetView>
  </sheetViews>
  <sheetFormatPr defaultRowHeight="15" x14ac:dyDescent="0.25"/>
  <cols>
    <col min="2" max="2" width="23.85546875" bestFit="1" customWidth="1"/>
    <col min="3" max="3" width="18.28515625" bestFit="1" customWidth="1"/>
    <col min="4" max="4" width="25.5703125" bestFit="1" customWidth="1"/>
    <col min="5" max="5" width="12.28515625" bestFit="1" customWidth="1"/>
    <col min="6" max="7" width="26.85546875" bestFit="1" customWidth="1"/>
    <col min="8" max="8" width="10.28515625" bestFit="1" customWidth="1"/>
    <col min="9" max="9" width="16.140625" bestFit="1" customWidth="1"/>
    <col min="10" max="10" width="32" bestFit="1" customWidth="1"/>
    <col min="11" max="11" width="28.28515625" bestFit="1" customWidth="1"/>
    <col min="12" max="12" width="28" bestFit="1" customWidth="1"/>
    <col min="14" max="14" width="17.85546875" bestFit="1" customWidth="1"/>
    <col min="15" max="15" width="16.28515625" bestFit="1" customWidth="1"/>
    <col min="16" max="16" width="15.85546875" bestFit="1" customWidth="1"/>
    <col min="17" max="17" width="39.140625" bestFit="1" customWidth="1"/>
    <col min="18" max="18" width="20.5703125" bestFit="1" customWidth="1"/>
    <col min="19" max="19" width="34.5703125" bestFit="1" customWidth="1"/>
    <col min="20" max="20" width="17" bestFit="1" customWidth="1"/>
  </cols>
  <sheetData>
    <row r="1" spans="2:12" ht="23.25" x14ac:dyDescent="0.35">
      <c r="B1" s="31" t="s">
        <v>15</v>
      </c>
      <c r="C1" s="31"/>
      <c r="D1" s="31"/>
      <c r="F1" s="2"/>
    </row>
    <row r="3" spans="2:12" ht="21" x14ac:dyDescent="0.35">
      <c r="B3" s="10" t="s">
        <v>3</v>
      </c>
      <c r="C3" s="11" t="s">
        <v>23</v>
      </c>
    </row>
    <row r="5" spans="2:12" ht="15.75" x14ac:dyDescent="0.25">
      <c r="B5" s="1" t="s">
        <v>4</v>
      </c>
      <c r="F5" s="5"/>
    </row>
    <row r="6" spans="2:12" x14ac:dyDescent="0.25">
      <c r="B6" s="4" t="s">
        <v>5</v>
      </c>
      <c r="C6" s="4" t="s">
        <v>0</v>
      </c>
      <c r="D6" s="4" t="s">
        <v>1</v>
      </c>
      <c r="E6" s="4" t="s">
        <v>19</v>
      </c>
      <c r="F6" s="4" t="s">
        <v>2</v>
      </c>
      <c r="G6" s="4" t="s">
        <v>22</v>
      </c>
      <c r="H6" s="4" t="s">
        <v>20</v>
      </c>
      <c r="I6" s="4" t="s">
        <v>58</v>
      </c>
      <c r="J6" s="4" t="s">
        <v>55</v>
      </c>
      <c r="K6" s="4" t="s">
        <v>61</v>
      </c>
      <c r="L6" s="4" t="s">
        <v>62</v>
      </c>
    </row>
    <row r="7" spans="2:12" x14ac:dyDescent="0.25">
      <c r="B7" s="3">
        <v>2005</v>
      </c>
      <c r="C7" s="24">
        <v>4667222.868999999</v>
      </c>
      <c r="D7" s="3">
        <v>0.51</v>
      </c>
      <c r="E7" s="3" t="s">
        <v>52</v>
      </c>
      <c r="F7" s="3">
        <v>1</v>
      </c>
      <c r="G7" s="3">
        <v>14.81</v>
      </c>
      <c r="H7" s="3" t="s">
        <v>21</v>
      </c>
      <c r="I7" s="3">
        <v>0.99</v>
      </c>
      <c r="J7" s="9">
        <f t="shared" ref="J7:J19" si="0">C7*D7*0.041868*F7</f>
        <v>99657.716410438908</v>
      </c>
      <c r="K7" s="7">
        <f>J7*G7*0.001</f>
        <v>1475.9307800386005</v>
      </c>
      <c r="L7" s="7">
        <f>K7*3.66666666666666*I7</f>
        <v>5357.6287315401096</v>
      </c>
    </row>
    <row r="8" spans="2:12" x14ac:dyDescent="0.25">
      <c r="B8" s="3">
        <v>2006</v>
      </c>
      <c r="C8" s="24">
        <v>6186552.8159999996</v>
      </c>
      <c r="D8" s="3">
        <v>0.51</v>
      </c>
      <c r="E8" s="3" t="str">
        <f t="shared" ref="E8:F15" si="1">E7</f>
        <v>41,868*10^-3</v>
      </c>
      <c r="F8" s="3">
        <f t="shared" si="1"/>
        <v>1</v>
      </c>
      <c r="G8" s="3">
        <f t="shared" ref="G8:I8" si="2">G7</f>
        <v>14.81</v>
      </c>
      <c r="H8" s="3" t="s">
        <v>21</v>
      </c>
      <c r="I8" s="3">
        <f t="shared" si="2"/>
        <v>0.99</v>
      </c>
      <c r="J8" s="9">
        <f t="shared" si="0"/>
        <v>132099.48258314689</v>
      </c>
      <c r="K8" s="7">
        <f t="shared" ref="K8:K19" si="3">J8*G8*0.001</f>
        <v>1956.3933370564057</v>
      </c>
      <c r="L8" s="7">
        <f t="shared" ref="L8:L19" si="4">K8*3.66666666666666*I8</f>
        <v>7101.7078135147394</v>
      </c>
    </row>
    <row r="9" spans="2:12" x14ac:dyDescent="0.25">
      <c r="B9" s="3">
        <v>2007</v>
      </c>
      <c r="C9" s="24">
        <v>9366835.7019999996</v>
      </c>
      <c r="D9" s="3">
        <v>0.51</v>
      </c>
      <c r="E9" s="3" t="str">
        <f t="shared" si="1"/>
        <v>41,868*10^-3</v>
      </c>
      <c r="F9" s="3">
        <f t="shared" si="1"/>
        <v>1</v>
      </c>
      <c r="G9" s="3">
        <f t="shared" ref="G9:I9" si="5">G8</f>
        <v>14.81</v>
      </c>
      <c r="H9" s="3" t="s">
        <v>21</v>
      </c>
      <c r="I9" s="3">
        <f t="shared" si="5"/>
        <v>0.99</v>
      </c>
      <c r="J9" s="9">
        <f t="shared" si="0"/>
        <v>200007.04535738137</v>
      </c>
      <c r="K9" s="7">
        <f t="shared" si="3"/>
        <v>2962.1043417428182</v>
      </c>
      <c r="L9" s="7">
        <f t="shared" si="4"/>
        <v>10752.438760526409</v>
      </c>
    </row>
    <row r="10" spans="2:12" x14ac:dyDescent="0.25">
      <c r="B10" s="3">
        <v>2008</v>
      </c>
      <c r="C10" s="24">
        <v>13290095.835999999</v>
      </c>
      <c r="D10" s="3">
        <v>0.51</v>
      </c>
      <c r="E10" s="3" t="str">
        <f t="shared" si="1"/>
        <v>41,868*10^-3</v>
      </c>
      <c r="F10" s="3">
        <f t="shared" si="1"/>
        <v>1</v>
      </c>
      <c r="G10" s="3">
        <f t="shared" ref="G10:I10" si="6">G9</f>
        <v>14.81</v>
      </c>
      <c r="H10" s="3" t="s">
        <v>21</v>
      </c>
      <c r="I10" s="3">
        <f t="shared" si="6"/>
        <v>0.99</v>
      </c>
      <c r="J10" s="9">
        <f t="shared" si="0"/>
        <v>283779.16355544049</v>
      </c>
      <c r="K10" s="7">
        <f t="shared" si="3"/>
        <v>4202.7694122560742</v>
      </c>
      <c r="L10" s="7">
        <f t="shared" si="4"/>
        <v>15256.05296648952</v>
      </c>
    </row>
    <row r="11" spans="2:12" x14ac:dyDescent="0.25">
      <c r="B11" s="3">
        <v>2009</v>
      </c>
      <c r="C11" s="6">
        <v>16470948.172000008</v>
      </c>
      <c r="D11" s="3">
        <v>0.51</v>
      </c>
      <c r="E11" s="3" t="str">
        <f t="shared" si="1"/>
        <v>41,868*10^-3</v>
      </c>
      <c r="F11" s="3">
        <f t="shared" si="1"/>
        <v>1</v>
      </c>
      <c r="G11" s="3">
        <f t="shared" ref="G11:I11" si="7">G10</f>
        <v>14.81</v>
      </c>
      <c r="H11" s="3" t="s">
        <v>21</v>
      </c>
      <c r="I11" s="3">
        <f t="shared" si="7"/>
        <v>0.99</v>
      </c>
      <c r="J11" s="9">
        <f t="shared" si="0"/>
        <v>351698.88561330113</v>
      </c>
      <c r="K11" s="7">
        <f t="shared" si="3"/>
        <v>5208.6604959329898</v>
      </c>
      <c r="L11" s="7">
        <f t="shared" si="4"/>
        <v>18907.437600236717</v>
      </c>
    </row>
    <row r="12" spans="2:12" x14ac:dyDescent="0.25">
      <c r="B12" s="3">
        <v>2010</v>
      </c>
      <c r="C12" s="6">
        <v>15074300.486000003</v>
      </c>
      <c r="D12" s="3">
        <f>D11</f>
        <v>0.51</v>
      </c>
      <c r="E12" s="3" t="str">
        <f t="shared" si="1"/>
        <v>41,868*10^-3</v>
      </c>
      <c r="F12" s="3">
        <f t="shared" si="1"/>
        <v>1</v>
      </c>
      <c r="G12" s="3">
        <f t="shared" ref="G12:I12" si="8">G11</f>
        <v>14.81</v>
      </c>
      <c r="H12" s="3" t="str">
        <f>H11</f>
        <v>44/12</v>
      </c>
      <c r="I12" s="3">
        <f t="shared" si="8"/>
        <v>0.99</v>
      </c>
      <c r="J12" s="9">
        <f t="shared" si="0"/>
        <v>321876.71450140257</v>
      </c>
      <c r="K12" s="7">
        <f t="shared" si="3"/>
        <v>4766.9941417657728</v>
      </c>
      <c r="L12" s="7">
        <f t="shared" si="4"/>
        <v>17304.188734609725</v>
      </c>
    </row>
    <row r="13" spans="2:12" x14ac:dyDescent="0.25">
      <c r="B13" s="3">
        <v>2011</v>
      </c>
      <c r="C13" s="6">
        <v>10899220.534999996</v>
      </c>
      <c r="D13" s="3">
        <f t="shared" ref="D13:E19" si="9">D12</f>
        <v>0.51</v>
      </c>
      <c r="E13" s="3" t="str">
        <f t="shared" si="1"/>
        <v>41,868*10^-3</v>
      </c>
      <c r="F13" s="3">
        <f t="shared" si="1"/>
        <v>1</v>
      </c>
      <c r="G13" s="3">
        <f t="shared" ref="G13:I19" si="10">G12</f>
        <v>14.81</v>
      </c>
      <c r="H13" s="3" t="str">
        <f t="shared" ref="H13:H19" si="11">H12</f>
        <v>44/12</v>
      </c>
      <c r="I13" s="3">
        <f t="shared" si="10"/>
        <v>0.99</v>
      </c>
      <c r="J13" s="9">
        <f t="shared" si="0"/>
        <v>232727.56833328377</v>
      </c>
      <c r="K13" s="7">
        <f t="shared" si="3"/>
        <v>3446.6952870159325</v>
      </c>
      <c r="L13" s="7">
        <f t="shared" si="4"/>
        <v>12511.503891867813</v>
      </c>
    </row>
    <row r="14" spans="2:12" x14ac:dyDescent="0.25">
      <c r="B14" s="3">
        <v>2012</v>
      </c>
      <c r="C14" s="6">
        <v>9850180.3040000014</v>
      </c>
      <c r="D14" s="3">
        <f t="shared" si="9"/>
        <v>0.51</v>
      </c>
      <c r="E14" s="3" t="str">
        <f t="shared" si="1"/>
        <v>41,868*10^-3</v>
      </c>
      <c r="F14" s="3">
        <f t="shared" si="1"/>
        <v>1</v>
      </c>
      <c r="G14" s="3">
        <f t="shared" si="10"/>
        <v>14.81</v>
      </c>
      <c r="H14" s="3" t="str">
        <f t="shared" si="11"/>
        <v>44/12</v>
      </c>
      <c r="I14" s="3">
        <f t="shared" si="10"/>
        <v>0.99</v>
      </c>
      <c r="J14" s="9">
        <f t="shared" si="0"/>
        <v>210327.74797361475</v>
      </c>
      <c r="K14" s="7">
        <f t="shared" si="3"/>
        <v>3114.9539474892349</v>
      </c>
      <c r="L14" s="7">
        <f t="shared" si="4"/>
        <v>11307.2828293859</v>
      </c>
    </row>
    <row r="15" spans="2:12" x14ac:dyDescent="0.25">
      <c r="B15" s="3">
        <v>2013</v>
      </c>
      <c r="C15" s="6">
        <v>11754962.962000003</v>
      </c>
      <c r="D15" s="3">
        <f t="shared" si="9"/>
        <v>0.51</v>
      </c>
      <c r="E15" s="3" t="str">
        <f t="shared" si="1"/>
        <v>41,868*10^-3</v>
      </c>
      <c r="F15" s="3">
        <f t="shared" si="1"/>
        <v>1</v>
      </c>
      <c r="G15" s="3">
        <f t="shared" si="10"/>
        <v>14.81</v>
      </c>
      <c r="H15" s="3" t="str">
        <f t="shared" si="11"/>
        <v>44/12</v>
      </c>
      <c r="I15" s="3">
        <f t="shared" si="10"/>
        <v>0.99</v>
      </c>
      <c r="J15" s="9">
        <f t="shared" si="0"/>
        <v>250999.96253943822</v>
      </c>
      <c r="K15" s="7">
        <f t="shared" si="3"/>
        <v>3717.30944520908</v>
      </c>
      <c r="L15" s="7">
        <f t="shared" si="4"/>
        <v>13493.833286108935</v>
      </c>
    </row>
    <row r="16" spans="2:12" x14ac:dyDescent="0.25">
      <c r="B16" s="3">
        <v>2014</v>
      </c>
      <c r="C16" s="6">
        <v>12994115.156000001</v>
      </c>
      <c r="D16" s="3">
        <f t="shared" si="9"/>
        <v>0.51</v>
      </c>
      <c r="E16" s="3" t="str">
        <f t="shared" si="9"/>
        <v>41,868*10^-3</v>
      </c>
      <c r="F16" s="3">
        <f t="shared" ref="F16:F19" si="12">F15</f>
        <v>1</v>
      </c>
      <c r="G16" s="3">
        <f t="shared" si="10"/>
        <v>14.81</v>
      </c>
      <c r="H16" s="3" t="str">
        <f t="shared" si="11"/>
        <v>44/12</v>
      </c>
      <c r="I16" s="3">
        <f t="shared" si="10"/>
        <v>0.99</v>
      </c>
      <c r="J16" s="9">
        <f t="shared" si="0"/>
        <v>277459.18280921812</v>
      </c>
      <c r="K16" s="7">
        <f t="shared" si="3"/>
        <v>4109.1704974045206</v>
      </c>
      <c r="L16" s="7">
        <f t="shared" si="4"/>
        <v>14916.288905578382</v>
      </c>
    </row>
    <row r="17" spans="2:12" x14ac:dyDescent="0.25">
      <c r="B17" s="3">
        <v>2015</v>
      </c>
      <c r="C17" s="6">
        <v>17862739.505000003</v>
      </c>
      <c r="D17" s="3">
        <f t="shared" si="9"/>
        <v>0.51</v>
      </c>
      <c r="E17" s="3" t="str">
        <f t="shared" si="9"/>
        <v>41,868*10^-3</v>
      </c>
      <c r="F17" s="3">
        <f t="shared" si="12"/>
        <v>1</v>
      </c>
      <c r="G17" s="3">
        <f t="shared" si="10"/>
        <v>14.81</v>
      </c>
      <c r="H17" s="3" t="str">
        <f t="shared" si="11"/>
        <v>44/12</v>
      </c>
      <c r="I17" s="3">
        <f t="shared" si="10"/>
        <v>0.99</v>
      </c>
      <c r="J17" s="9">
        <f t="shared" si="0"/>
        <v>381417.3605736235</v>
      </c>
      <c r="K17" s="7">
        <f t="shared" si="3"/>
        <v>5648.7911100953643</v>
      </c>
      <c r="L17" s="7">
        <f t="shared" si="4"/>
        <v>20505.111729646134</v>
      </c>
    </row>
    <row r="18" spans="2:12" x14ac:dyDescent="0.25">
      <c r="B18" s="3">
        <v>2016</v>
      </c>
      <c r="C18" s="6">
        <v>14585844.176000003</v>
      </c>
      <c r="D18" s="3">
        <f t="shared" si="9"/>
        <v>0.51</v>
      </c>
      <c r="E18" s="3" t="str">
        <f t="shared" si="9"/>
        <v>41,868*10^-3</v>
      </c>
      <c r="F18" s="3">
        <f t="shared" si="12"/>
        <v>1</v>
      </c>
      <c r="G18" s="3">
        <f t="shared" si="10"/>
        <v>14.81</v>
      </c>
      <c r="H18" s="3" t="str">
        <f t="shared" si="11"/>
        <v>44/12</v>
      </c>
      <c r="I18" s="3">
        <f t="shared" si="10"/>
        <v>0.99</v>
      </c>
      <c r="J18" s="9">
        <f t="shared" si="0"/>
        <v>311446.86321999173</v>
      </c>
      <c r="K18" s="7">
        <f t="shared" si="3"/>
        <v>4612.5280442880776</v>
      </c>
      <c r="L18" s="7">
        <f t="shared" si="4"/>
        <v>16743.476800765689</v>
      </c>
    </row>
    <row r="19" spans="2:12" x14ac:dyDescent="0.25">
      <c r="B19" s="3">
        <v>2017</v>
      </c>
      <c r="C19" s="6">
        <v>13641774.311000003</v>
      </c>
      <c r="D19" s="3">
        <f t="shared" si="9"/>
        <v>0.51</v>
      </c>
      <c r="E19" s="3" t="str">
        <f t="shared" si="9"/>
        <v>41,868*10^-3</v>
      </c>
      <c r="F19" s="3">
        <f t="shared" si="12"/>
        <v>1</v>
      </c>
      <c r="G19" s="3">
        <f t="shared" si="10"/>
        <v>14.81</v>
      </c>
      <c r="H19" s="3" t="str">
        <f t="shared" si="11"/>
        <v>44/12</v>
      </c>
      <c r="I19" s="3">
        <f t="shared" si="10"/>
        <v>0.99</v>
      </c>
      <c r="J19" s="9">
        <f t="shared" si="0"/>
        <v>291288.44149500353</v>
      </c>
      <c r="K19" s="7">
        <f t="shared" si="3"/>
        <v>4313.9818185410022</v>
      </c>
      <c r="L19" s="7">
        <f t="shared" si="4"/>
        <v>15659.754001303809</v>
      </c>
    </row>
    <row r="20" spans="2:12" x14ac:dyDescent="0.25">
      <c r="G20" s="3"/>
    </row>
    <row r="21" spans="2:12" ht="15.75" x14ac:dyDescent="0.25">
      <c r="B21" s="1" t="s">
        <v>6</v>
      </c>
    </row>
    <row r="22" spans="2:12" x14ac:dyDescent="0.25">
      <c r="B22" s="4" t="s">
        <v>5</v>
      </c>
      <c r="C22" s="5" t="s">
        <v>0</v>
      </c>
      <c r="D22" s="4" t="s">
        <v>1</v>
      </c>
      <c r="E22" s="4" t="s">
        <v>19</v>
      </c>
      <c r="F22" s="4" t="s">
        <v>2</v>
      </c>
      <c r="G22" s="4" t="s">
        <v>22</v>
      </c>
      <c r="H22" s="4" t="s">
        <v>20</v>
      </c>
      <c r="I22" s="4" t="s">
        <v>58</v>
      </c>
      <c r="J22" s="4" t="s">
        <v>55</v>
      </c>
      <c r="K22" s="4" t="s">
        <v>61</v>
      </c>
      <c r="L22" s="4" t="s">
        <v>62</v>
      </c>
    </row>
    <row r="23" spans="2:12" x14ac:dyDescent="0.25">
      <c r="B23" s="3">
        <v>2005</v>
      </c>
      <c r="C23" s="25">
        <v>23553490.055</v>
      </c>
      <c r="D23" s="3">
        <v>0.77</v>
      </c>
      <c r="E23" s="3" t="s">
        <v>52</v>
      </c>
      <c r="F23" s="3">
        <v>1</v>
      </c>
      <c r="G23" s="3">
        <v>18.899999999999999</v>
      </c>
      <c r="H23" s="3" t="s">
        <v>21</v>
      </c>
      <c r="I23" s="3">
        <v>0.99</v>
      </c>
      <c r="J23" s="9">
        <f t="shared" ref="J23:J35" si="13">C23*D23*0.041868*F23</f>
        <v>759325.89164950978</v>
      </c>
      <c r="K23" s="7">
        <f>J23*G23*0.001</f>
        <v>14351.259352175734</v>
      </c>
      <c r="L23" s="7">
        <f>K23*3.66666666666666*I23</f>
        <v>52095.071448397815</v>
      </c>
    </row>
    <row r="24" spans="2:12" x14ac:dyDescent="0.25">
      <c r="B24" s="3">
        <v>2006</v>
      </c>
      <c r="C24" s="25">
        <v>24007633.479000006</v>
      </c>
      <c r="D24" s="3">
        <v>0.77</v>
      </c>
      <c r="E24" s="3" t="str">
        <f t="shared" ref="E24:E31" si="14">E23</f>
        <v>41,868*10^-3</v>
      </c>
      <c r="F24" s="3">
        <v>1</v>
      </c>
      <c r="G24" s="3">
        <f t="shared" ref="G24:G31" si="15">G23</f>
        <v>18.899999999999999</v>
      </c>
      <c r="H24" s="3" t="s">
        <v>21</v>
      </c>
      <c r="I24" s="3">
        <f t="shared" ref="I24" si="16">I23</f>
        <v>0.99</v>
      </c>
      <c r="J24" s="9">
        <f t="shared" si="13"/>
        <v>773966.73084405472</v>
      </c>
      <c r="K24" s="7">
        <f t="shared" ref="K24:K35" si="17">J24*G24*0.001</f>
        <v>14627.971212952632</v>
      </c>
      <c r="L24" s="7">
        <f t="shared" ref="L24:L35" si="18">K24*3.66666666666666*I24</f>
        <v>53099.535503017956</v>
      </c>
    </row>
    <row r="25" spans="2:12" x14ac:dyDescent="0.25">
      <c r="B25" s="3">
        <v>2007</v>
      </c>
      <c r="C25" s="25">
        <v>24325448.631999999</v>
      </c>
      <c r="D25" s="3">
        <v>0.77</v>
      </c>
      <c r="E25" s="3" t="str">
        <f t="shared" si="14"/>
        <v>41,868*10^-3</v>
      </c>
      <c r="F25" s="3">
        <v>1</v>
      </c>
      <c r="G25" s="3">
        <f t="shared" si="15"/>
        <v>18.899999999999999</v>
      </c>
      <c r="H25" s="3" t="s">
        <v>21</v>
      </c>
      <c r="I25" s="3">
        <f t="shared" ref="I25" si="19">I24</f>
        <v>0.99</v>
      </c>
      <c r="J25" s="9">
        <f t="shared" si="13"/>
        <v>784212.57015992352</v>
      </c>
      <c r="K25" s="7">
        <f t="shared" si="17"/>
        <v>14821.617576022554</v>
      </c>
      <c r="L25" s="7">
        <f t="shared" si="18"/>
        <v>53802.471800961772</v>
      </c>
    </row>
    <row r="26" spans="2:12" x14ac:dyDescent="0.25">
      <c r="B26" s="3">
        <v>2008</v>
      </c>
      <c r="C26" s="25">
        <v>25174782.612000003</v>
      </c>
      <c r="D26" s="3">
        <v>0.77</v>
      </c>
      <c r="E26" s="3" t="str">
        <f t="shared" si="14"/>
        <v>41,868*10^-3</v>
      </c>
      <c r="F26" s="3">
        <v>1</v>
      </c>
      <c r="G26" s="3">
        <f t="shared" si="15"/>
        <v>18.899999999999999</v>
      </c>
      <c r="H26" s="3" t="s">
        <v>21</v>
      </c>
      <c r="I26" s="3">
        <f t="shared" ref="I26" si="20">I25</f>
        <v>0.99</v>
      </c>
      <c r="J26" s="9">
        <f t="shared" si="13"/>
        <v>811593.70476739656</v>
      </c>
      <c r="K26" s="7">
        <f t="shared" si="17"/>
        <v>15339.121020103794</v>
      </c>
      <c r="L26" s="7">
        <f t="shared" si="18"/>
        <v>55681.009302976665</v>
      </c>
    </row>
    <row r="27" spans="2:12" x14ac:dyDescent="0.25">
      <c r="B27" s="3">
        <v>2009</v>
      </c>
      <c r="C27" s="6">
        <v>25409089.746999998</v>
      </c>
      <c r="D27" s="3">
        <v>0.77</v>
      </c>
      <c r="E27" s="3" t="str">
        <f t="shared" si="14"/>
        <v>41,868*10^-3</v>
      </c>
      <c r="F27" s="3">
        <v>1</v>
      </c>
      <c r="G27" s="3">
        <f t="shared" si="15"/>
        <v>18.899999999999999</v>
      </c>
      <c r="H27" s="3" t="s">
        <v>21</v>
      </c>
      <c r="I27" s="3">
        <f t="shared" ref="I27" si="21">I26</f>
        <v>0.99</v>
      </c>
      <c r="J27" s="9">
        <f t="shared" si="13"/>
        <v>819147.38253609487</v>
      </c>
      <c r="K27" s="7">
        <f t="shared" si="17"/>
        <v>15481.885529932191</v>
      </c>
      <c r="L27" s="7">
        <f t="shared" si="18"/>
        <v>56199.244473653744</v>
      </c>
    </row>
    <row r="28" spans="2:12" x14ac:dyDescent="0.25">
      <c r="B28" s="3">
        <v>2010</v>
      </c>
      <c r="C28" s="6">
        <v>29843664.982000001</v>
      </c>
      <c r="D28" s="3">
        <f>D27</f>
        <v>0.77</v>
      </c>
      <c r="E28" s="3" t="str">
        <f t="shared" si="14"/>
        <v>41,868*10^-3</v>
      </c>
      <c r="F28" s="3">
        <f>F27</f>
        <v>1</v>
      </c>
      <c r="G28" s="3">
        <f t="shared" si="15"/>
        <v>18.899999999999999</v>
      </c>
      <c r="H28" s="3" t="str">
        <f>H27</f>
        <v>44/12</v>
      </c>
      <c r="I28" s="3">
        <f t="shared" ref="I28" si="22">I27</f>
        <v>0.99</v>
      </c>
      <c r="J28" s="9">
        <f t="shared" si="13"/>
        <v>962110.81540910969</v>
      </c>
      <c r="K28" s="7">
        <f t="shared" si="17"/>
        <v>18183.894411232173</v>
      </c>
      <c r="L28" s="7">
        <f t="shared" si="18"/>
        <v>66007.536712772679</v>
      </c>
    </row>
    <row r="29" spans="2:12" x14ac:dyDescent="0.25">
      <c r="B29" s="3">
        <v>2011</v>
      </c>
      <c r="C29" s="6">
        <v>35491255.695</v>
      </c>
      <c r="D29" s="3">
        <f t="shared" ref="D29:E35" si="23">D28</f>
        <v>0.77</v>
      </c>
      <c r="E29" s="3" t="str">
        <f t="shared" si="14"/>
        <v>41,868*10^-3</v>
      </c>
      <c r="F29" s="3">
        <f t="shared" ref="F29:G35" si="24">F28</f>
        <v>1</v>
      </c>
      <c r="G29" s="3">
        <f t="shared" si="15"/>
        <v>18.899999999999999</v>
      </c>
      <c r="H29" s="3" t="str">
        <f t="shared" ref="H29:I35" si="25">H28</f>
        <v>44/12</v>
      </c>
      <c r="I29" s="3">
        <f t="shared" si="25"/>
        <v>0.99</v>
      </c>
      <c r="J29" s="9">
        <f t="shared" si="13"/>
        <v>1144179.8779474604</v>
      </c>
      <c r="K29" s="7">
        <f t="shared" si="17"/>
        <v>21624.999693206999</v>
      </c>
      <c r="L29" s="7">
        <f t="shared" si="18"/>
        <v>78498.748886341258</v>
      </c>
    </row>
    <row r="30" spans="2:12" x14ac:dyDescent="0.25">
      <c r="B30" s="3">
        <v>2012</v>
      </c>
      <c r="C30" s="6">
        <v>39697714.725000001</v>
      </c>
      <c r="D30" s="3">
        <f t="shared" si="23"/>
        <v>0.77</v>
      </c>
      <c r="E30" s="3" t="str">
        <f t="shared" si="14"/>
        <v>41,868*10^-3</v>
      </c>
      <c r="F30" s="3">
        <f t="shared" si="24"/>
        <v>1</v>
      </c>
      <c r="G30" s="3">
        <f t="shared" si="15"/>
        <v>18.899999999999999</v>
      </c>
      <c r="H30" s="3" t="str">
        <f t="shared" si="25"/>
        <v>44/12</v>
      </c>
      <c r="I30" s="3">
        <f t="shared" si="25"/>
        <v>0.99</v>
      </c>
      <c r="J30" s="9">
        <f t="shared" si="13"/>
        <v>1279789.218481851</v>
      </c>
      <c r="K30" s="7">
        <f t="shared" si="17"/>
        <v>24188.016229306984</v>
      </c>
      <c r="L30" s="7">
        <f t="shared" si="18"/>
        <v>87802.498912384181</v>
      </c>
    </row>
    <row r="31" spans="2:12" x14ac:dyDescent="0.25">
      <c r="B31" s="3">
        <v>2013</v>
      </c>
      <c r="C31" s="6">
        <v>41426236.592</v>
      </c>
      <c r="D31" s="3">
        <f t="shared" si="23"/>
        <v>0.77</v>
      </c>
      <c r="E31" s="3" t="str">
        <f t="shared" si="14"/>
        <v>41,868*10^-3</v>
      </c>
      <c r="F31" s="3">
        <f t="shared" si="24"/>
        <v>1</v>
      </c>
      <c r="G31" s="3">
        <f t="shared" si="15"/>
        <v>18.899999999999999</v>
      </c>
      <c r="H31" s="3" t="str">
        <f t="shared" si="25"/>
        <v>44/12</v>
      </c>
      <c r="I31" s="3">
        <f t="shared" si="25"/>
        <v>0.99</v>
      </c>
      <c r="J31" s="9">
        <f t="shared" si="13"/>
        <v>1335513.9286980692</v>
      </c>
      <c r="K31" s="7">
        <f t="shared" si="17"/>
        <v>25241.213252393507</v>
      </c>
      <c r="L31" s="7">
        <f t="shared" si="18"/>
        <v>91625.604106188257</v>
      </c>
    </row>
    <row r="32" spans="2:12" x14ac:dyDescent="0.25">
      <c r="B32" s="3">
        <v>2014</v>
      </c>
      <c r="C32" s="6">
        <v>44364246.807999998</v>
      </c>
      <c r="D32" s="3">
        <f t="shared" si="23"/>
        <v>0.77</v>
      </c>
      <c r="E32" s="3" t="str">
        <f t="shared" si="23"/>
        <v>41,868*10^-3</v>
      </c>
      <c r="F32" s="3">
        <f t="shared" si="24"/>
        <v>1</v>
      </c>
      <c r="G32" s="3">
        <f t="shared" si="24"/>
        <v>18.899999999999999</v>
      </c>
      <c r="H32" s="3" t="str">
        <f t="shared" si="25"/>
        <v>44/12</v>
      </c>
      <c r="I32" s="3">
        <f t="shared" si="25"/>
        <v>0.99</v>
      </c>
      <c r="J32" s="9">
        <f t="shared" si="13"/>
        <v>1430230.5597251549</v>
      </c>
      <c r="K32" s="7">
        <f t="shared" si="17"/>
        <v>27031.357578805426</v>
      </c>
      <c r="L32" s="7">
        <f t="shared" si="18"/>
        <v>98123.82801106351</v>
      </c>
    </row>
    <row r="33" spans="2:19" x14ac:dyDescent="0.25">
      <c r="B33" s="3">
        <v>2015</v>
      </c>
      <c r="C33" s="6">
        <v>41137401.570000015</v>
      </c>
      <c r="D33" s="3">
        <f t="shared" si="23"/>
        <v>0.77</v>
      </c>
      <c r="E33" s="3" t="str">
        <f t="shared" si="23"/>
        <v>41,868*10^-3</v>
      </c>
      <c r="F33" s="3">
        <f t="shared" si="24"/>
        <v>1</v>
      </c>
      <c r="G33" s="3">
        <f t="shared" si="24"/>
        <v>18.899999999999999</v>
      </c>
      <c r="H33" s="3" t="str">
        <f t="shared" si="25"/>
        <v>44/12</v>
      </c>
      <c r="I33" s="3">
        <f t="shared" si="25"/>
        <v>0.99</v>
      </c>
      <c r="J33" s="9">
        <f t="shared" si="13"/>
        <v>1326202.3612782257</v>
      </c>
      <c r="K33" s="7">
        <f t="shared" si="17"/>
        <v>25065.224628158467</v>
      </c>
      <c r="L33" s="7">
        <f t="shared" si="18"/>
        <v>90986.765400215067</v>
      </c>
    </row>
    <row r="34" spans="2:19" x14ac:dyDescent="0.25">
      <c r="B34" s="3">
        <v>2016</v>
      </c>
      <c r="C34" s="6">
        <v>43019081.877999999</v>
      </c>
      <c r="D34" s="3">
        <f t="shared" si="23"/>
        <v>0.77</v>
      </c>
      <c r="E34" s="3" t="str">
        <f t="shared" si="23"/>
        <v>41,868*10^-3</v>
      </c>
      <c r="F34" s="3">
        <f t="shared" si="24"/>
        <v>1</v>
      </c>
      <c r="G34" s="3">
        <f t="shared" si="24"/>
        <v>18.899999999999999</v>
      </c>
      <c r="H34" s="3" t="str">
        <f t="shared" si="25"/>
        <v>44/12</v>
      </c>
      <c r="I34" s="3">
        <f t="shared" si="25"/>
        <v>0.99</v>
      </c>
      <c r="J34" s="9">
        <f t="shared" si="13"/>
        <v>1386864.64845244</v>
      </c>
      <c r="K34" s="7">
        <f t="shared" si="17"/>
        <v>26211.741855751116</v>
      </c>
      <c r="L34" s="7">
        <f t="shared" si="18"/>
        <v>95148.62293637637</v>
      </c>
    </row>
    <row r="35" spans="2:19" x14ac:dyDescent="0.25">
      <c r="B35" s="3">
        <v>2017</v>
      </c>
      <c r="C35" s="6">
        <v>44149532.012999997</v>
      </c>
      <c r="D35" s="3">
        <f t="shared" si="23"/>
        <v>0.77</v>
      </c>
      <c r="E35" s="3" t="str">
        <f t="shared" si="23"/>
        <v>41,868*10^-3</v>
      </c>
      <c r="F35" s="3">
        <f t="shared" si="24"/>
        <v>1</v>
      </c>
      <c r="G35" s="3">
        <f t="shared" si="24"/>
        <v>18.899999999999999</v>
      </c>
      <c r="H35" s="3" t="str">
        <f t="shared" si="25"/>
        <v>44/12</v>
      </c>
      <c r="I35" s="3">
        <f t="shared" si="25"/>
        <v>0.99</v>
      </c>
      <c r="J35" s="9">
        <f t="shared" si="13"/>
        <v>1423308.5068666188</v>
      </c>
      <c r="K35" s="7">
        <f t="shared" si="17"/>
        <v>26900.530779779092</v>
      </c>
      <c r="L35" s="7">
        <f t="shared" si="18"/>
        <v>97648.926730597916</v>
      </c>
    </row>
    <row r="37" spans="2:19" ht="15.75" x14ac:dyDescent="0.25">
      <c r="B37" s="1" t="s">
        <v>7</v>
      </c>
    </row>
    <row r="38" spans="2:19" x14ac:dyDescent="0.25">
      <c r="B38" s="4" t="s">
        <v>5</v>
      </c>
      <c r="C38" s="5" t="s">
        <v>0</v>
      </c>
      <c r="D38" s="4" t="s">
        <v>1</v>
      </c>
      <c r="E38" s="4" t="s">
        <v>19</v>
      </c>
      <c r="F38" s="4" t="s">
        <v>2</v>
      </c>
      <c r="G38" s="4" t="s">
        <v>22</v>
      </c>
      <c r="H38" s="4" t="s">
        <v>20</v>
      </c>
      <c r="I38" s="4" t="s">
        <v>58</v>
      </c>
      <c r="J38" s="4" t="s">
        <v>55</v>
      </c>
      <c r="K38" s="4" t="s">
        <v>61</v>
      </c>
      <c r="L38" s="4" t="s">
        <v>62</v>
      </c>
    </row>
    <row r="39" spans="2:19" x14ac:dyDescent="0.25">
      <c r="B39" s="3">
        <v>2005</v>
      </c>
      <c r="C39" s="25">
        <v>55463.703999999983</v>
      </c>
      <c r="D39" s="3">
        <v>0.76300000000000001</v>
      </c>
      <c r="E39" s="3" t="s">
        <v>52</v>
      </c>
      <c r="F39" s="3">
        <v>1</v>
      </c>
      <c r="G39" s="3">
        <v>19.100000000000001</v>
      </c>
      <c r="H39" s="3" t="s">
        <v>21</v>
      </c>
      <c r="I39" s="3">
        <v>0.99</v>
      </c>
      <c r="J39" s="9">
        <f t="shared" ref="J39:J51" si="26">C39*D39*0.041868*F39</f>
        <v>1771.8037759719357</v>
      </c>
      <c r="K39" s="7">
        <f>J39*G39*0.001</f>
        <v>33.841452121063973</v>
      </c>
      <c r="L39" s="7">
        <f>K39*3.66666666666666*I39</f>
        <v>122.84447119946199</v>
      </c>
    </row>
    <row r="40" spans="2:19" x14ac:dyDescent="0.25">
      <c r="B40" s="3">
        <v>2006</v>
      </c>
      <c r="C40" s="25">
        <v>52262.187999999995</v>
      </c>
      <c r="D40" s="3">
        <v>0.76300000000000001</v>
      </c>
      <c r="E40" s="3" t="str">
        <f t="shared" ref="E40:E47" si="27">E39</f>
        <v>41,868*10^-3</v>
      </c>
      <c r="F40" s="3">
        <v>1</v>
      </c>
      <c r="G40" s="3">
        <f>G39</f>
        <v>19.100000000000001</v>
      </c>
      <c r="H40" s="3" t="s">
        <v>21</v>
      </c>
      <c r="I40" s="3">
        <f t="shared" ref="I40" si="28">I39</f>
        <v>0.99</v>
      </c>
      <c r="J40" s="9">
        <f t="shared" si="26"/>
        <v>1669.5304381213919</v>
      </c>
      <c r="K40" s="7">
        <f t="shared" ref="K40:K51" si="29">J40*G40*0.001</f>
        <v>31.888031368118586</v>
      </c>
      <c r="L40" s="7">
        <f t="shared" ref="L40:L51" si="30">K40*3.66666666666666*I40</f>
        <v>115.75355386627025</v>
      </c>
    </row>
    <row r="41" spans="2:19" x14ac:dyDescent="0.25">
      <c r="B41" s="3">
        <v>2007</v>
      </c>
      <c r="C41" s="25">
        <v>54743.752999999997</v>
      </c>
      <c r="D41" s="3">
        <v>0.76300000000000001</v>
      </c>
      <c r="E41" s="3" t="str">
        <f t="shared" si="27"/>
        <v>41,868*10^-3</v>
      </c>
      <c r="F41" s="3">
        <v>1</v>
      </c>
      <c r="G41" s="3">
        <f t="shared" ref="G41:G51" si="31">G40</f>
        <v>19.100000000000001</v>
      </c>
      <c r="H41" s="3" t="s">
        <v>21</v>
      </c>
      <c r="I41" s="3">
        <f t="shared" ref="I41" si="32">I40</f>
        <v>0.99</v>
      </c>
      <c r="J41" s="9">
        <f t="shared" si="26"/>
        <v>1748.8047368108521</v>
      </c>
      <c r="K41" s="7">
        <f t="shared" si="29"/>
        <v>33.402170473087281</v>
      </c>
      <c r="L41" s="7">
        <f t="shared" si="30"/>
        <v>121.24987881730659</v>
      </c>
    </row>
    <row r="42" spans="2:19" x14ac:dyDescent="0.25">
      <c r="B42" s="3">
        <v>2008</v>
      </c>
      <c r="C42" s="25">
        <v>61010.130999999994</v>
      </c>
      <c r="D42" s="3">
        <v>0.76300000000000001</v>
      </c>
      <c r="E42" s="3" t="str">
        <f t="shared" si="27"/>
        <v>41,868*10^-3</v>
      </c>
      <c r="F42" s="3">
        <v>1</v>
      </c>
      <c r="G42" s="3">
        <f t="shared" si="31"/>
        <v>19.100000000000001</v>
      </c>
      <c r="H42" s="3" t="s">
        <v>21</v>
      </c>
      <c r="I42" s="3">
        <f t="shared" ref="I42" si="33">I41</f>
        <v>0.99</v>
      </c>
      <c r="J42" s="9">
        <f t="shared" si="26"/>
        <v>1948.985961672204</v>
      </c>
      <c r="K42" s="7">
        <f t="shared" si="29"/>
        <v>37.2256318679391</v>
      </c>
      <c r="L42" s="7">
        <f t="shared" si="30"/>
        <v>135.12904368061868</v>
      </c>
    </row>
    <row r="43" spans="2:19" x14ac:dyDescent="0.25">
      <c r="B43" s="3">
        <v>2009</v>
      </c>
      <c r="C43" s="6">
        <v>62483.311000000016</v>
      </c>
      <c r="D43" s="3">
        <v>0.76300000000000001</v>
      </c>
      <c r="E43" s="3" t="str">
        <f t="shared" si="27"/>
        <v>41,868*10^-3</v>
      </c>
      <c r="F43" s="3">
        <v>1</v>
      </c>
      <c r="G43" s="3">
        <f t="shared" si="31"/>
        <v>19.100000000000001</v>
      </c>
      <c r="H43" s="3" t="s">
        <v>21</v>
      </c>
      <c r="I43" s="3">
        <f t="shared" ref="I43" si="34">I42</f>
        <v>0.99</v>
      </c>
      <c r="J43" s="9">
        <f t="shared" si="26"/>
        <v>1996.0471151553247</v>
      </c>
      <c r="K43" s="7">
        <f t="shared" si="29"/>
        <v>38.124499899466706</v>
      </c>
      <c r="L43" s="7">
        <f t="shared" si="30"/>
        <v>138.39193463506388</v>
      </c>
    </row>
    <row r="44" spans="2:19" x14ac:dyDescent="0.25">
      <c r="B44" s="3">
        <v>2010</v>
      </c>
      <c r="C44" s="6">
        <v>69554.509999999995</v>
      </c>
      <c r="D44" s="3">
        <f>D43</f>
        <v>0.76300000000000001</v>
      </c>
      <c r="E44" s="3" t="str">
        <f t="shared" si="27"/>
        <v>41,868*10^-3</v>
      </c>
      <c r="F44" s="3">
        <f>F43</f>
        <v>1</v>
      </c>
      <c r="G44" s="3">
        <f t="shared" si="31"/>
        <v>19.100000000000001</v>
      </c>
      <c r="H44" s="3" t="str">
        <f>H43</f>
        <v>44/12</v>
      </c>
      <c r="I44" s="3">
        <f t="shared" ref="I44" si="35">I43</f>
        <v>0.99</v>
      </c>
      <c r="J44" s="9">
        <f t="shared" si="26"/>
        <v>2221.93857543084</v>
      </c>
      <c r="K44" s="7">
        <f t="shared" si="29"/>
        <v>42.439026790729045</v>
      </c>
      <c r="L44" s="7">
        <f t="shared" si="30"/>
        <v>154.05366725034617</v>
      </c>
      <c r="S44" s="13"/>
    </row>
    <row r="45" spans="2:19" x14ac:dyDescent="0.25">
      <c r="B45" s="3">
        <v>2011</v>
      </c>
      <c r="C45" s="6">
        <v>70379.147999999972</v>
      </c>
      <c r="D45" s="3">
        <f t="shared" ref="D45:E51" si="36">D44</f>
        <v>0.76300000000000001</v>
      </c>
      <c r="E45" s="3" t="str">
        <f t="shared" si="27"/>
        <v>41,868*10^-3</v>
      </c>
      <c r="F45" s="3">
        <f t="shared" ref="F45:F51" si="37">F44</f>
        <v>1</v>
      </c>
      <c r="G45" s="3">
        <f t="shared" si="31"/>
        <v>19.100000000000001</v>
      </c>
      <c r="H45" s="3" t="str">
        <f t="shared" ref="H45:I51" si="38">H44</f>
        <v>44/12</v>
      </c>
      <c r="I45" s="3">
        <f t="shared" si="38"/>
        <v>0.99</v>
      </c>
      <c r="J45" s="9">
        <f t="shared" si="26"/>
        <v>2248.2818705380314</v>
      </c>
      <c r="K45" s="7">
        <f t="shared" si="29"/>
        <v>42.942183727276401</v>
      </c>
      <c r="L45" s="7">
        <f t="shared" si="30"/>
        <v>155.88012693001303</v>
      </c>
    </row>
    <row r="46" spans="2:19" x14ac:dyDescent="0.25">
      <c r="B46" s="3">
        <v>2012</v>
      </c>
      <c r="C46" s="6">
        <v>76260.422999999995</v>
      </c>
      <c r="D46" s="3">
        <f t="shared" si="36"/>
        <v>0.76300000000000001</v>
      </c>
      <c r="E46" s="3" t="str">
        <f t="shared" si="27"/>
        <v>41,868*10^-3</v>
      </c>
      <c r="F46" s="3">
        <f t="shared" si="37"/>
        <v>1</v>
      </c>
      <c r="G46" s="3">
        <f t="shared" si="31"/>
        <v>19.100000000000001</v>
      </c>
      <c r="H46" s="3" t="str">
        <f t="shared" si="38"/>
        <v>44/12</v>
      </c>
      <c r="I46" s="3">
        <f t="shared" si="38"/>
        <v>0.99</v>
      </c>
      <c r="J46" s="9">
        <f t="shared" si="26"/>
        <v>2436.160870695132</v>
      </c>
      <c r="K46" s="7">
        <f t="shared" si="29"/>
        <v>46.530672630277024</v>
      </c>
      <c r="L46" s="7">
        <f t="shared" si="30"/>
        <v>168.90634164790529</v>
      </c>
    </row>
    <row r="47" spans="2:19" x14ac:dyDescent="0.25">
      <c r="B47" s="3">
        <v>2013</v>
      </c>
      <c r="C47" s="6">
        <v>76934.353000000003</v>
      </c>
      <c r="D47" s="3">
        <f t="shared" si="36"/>
        <v>0.76300000000000001</v>
      </c>
      <c r="E47" s="3" t="str">
        <f t="shared" si="27"/>
        <v>41,868*10^-3</v>
      </c>
      <c r="F47" s="3">
        <f t="shared" si="37"/>
        <v>1</v>
      </c>
      <c r="G47" s="3">
        <f t="shared" si="31"/>
        <v>19.100000000000001</v>
      </c>
      <c r="H47" s="3" t="str">
        <f t="shared" si="38"/>
        <v>44/12</v>
      </c>
      <c r="I47" s="3">
        <f t="shared" si="38"/>
        <v>0.99</v>
      </c>
      <c r="J47" s="9">
        <f t="shared" si="26"/>
        <v>2457.6897559412523</v>
      </c>
      <c r="K47" s="7">
        <f t="shared" si="29"/>
        <v>46.941874338477923</v>
      </c>
      <c r="L47" s="7">
        <f t="shared" si="30"/>
        <v>170.39900384867457</v>
      </c>
    </row>
    <row r="48" spans="2:19" x14ac:dyDescent="0.25">
      <c r="B48" s="3">
        <v>2014</v>
      </c>
      <c r="C48" s="6">
        <v>76243.818999999974</v>
      </c>
      <c r="D48" s="3">
        <f t="shared" si="36"/>
        <v>0.76300000000000001</v>
      </c>
      <c r="E48" s="3" t="str">
        <f t="shared" si="36"/>
        <v>41,868*10^-3</v>
      </c>
      <c r="F48" s="3">
        <f t="shared" si="37"/>
        <v>1</v>
      </c>
      <c r="G48" s="3">
        <f t="shared" si="31"/>
        <v>19.100000000000001</v>
      </c>
      <c r="H48" s="3" t="str">
        <f t="shared" si="38"/>
        <v>44/12</v>
      </c>
      <c r="I48" s="3">
        <f t="shared" si="38"/>
        <v>0.99</v>
      </c>
      <c r="J48" s="9">
        <f t="shared" si="26"/>
        <v>2435.6304511995954</v>
      </c>
      <c r="K48" s="7">
        <f t="shared" si="29"/>
        <v>46.520541617912279</v>
      </c>
      <c r="L48" s="7">
        <f t="shared" si="30"/>
        <v>168.86956607302128</v>
      </c>
    </row>
    <row r="49" spans="2:15" x14ac:dyDescent="0.25">
      <c r="B49" s="3">
        <v>2015</v>
      </c>
      <c r="C49" s="6">
        <v>63727.946000000011</v>
      </c>
      <c r="D49" s="3">
        <f t="shared" si="36"/>
        <v>0.76300000000000001</v>
      </c>
      <c r="E49" s="3" t="str">
        <f t="shared" si="36"/>
        <v>41,868*10^-3</v>
      </c>
      <c r="F49" s="3">
        <f t="shared" si="37"/>
        <v>1</v>
      </c>
      <c r="G49" s="3">
        <f t="shared" si="31"/>
        <v>19.100000000000001</v>
      </c>
      <c r="H49" s="3" t="str">
        <f t="shared" si="38"/>
        <v>44/12</v>
      </c>
      <c r="I49" s="3">
        <f t="shared" si="38"/>
        <v>0.99</v>
      </c>
      <c r="J49" s="9">
        <f t="shared" si="26"/>
        <v>2035.8073337066644</v>
      </c>
      <c r="K49" s="7">
        <f t="shared" si="29"/>
        <v>38.883920073797292</v>
      </c>
      <c r="L49" s="7">
        <f t="shared" si="30"/>
        <v>141.1486298678839</v>
      </c>
      <c r="N49" s="4" t="s">
        <v>5</v>
      </c>
      <c r="O49" s="4" t="s">
        <v>63</v>
      </c>
    </row>
    <row r="50" spans="2:15" x14ac:dyDescent="0.25">
      <c r="B50" s="3">
        <v>2016</v>
      </c>
      <c r="C50" s="6">
        <v>57245.856999999996</v>
      </c>
      <c r="D50" s="3">
        <f t="shared" si="36"/>
        <v>0.76300000000000001</v>
      </c>
      <c r="E50" s="3" t="str">
        <f t="shared" si="36"/>
        <v>41,868*10^-3</v>
      </c>
      <c r="F50" s="3">
        <f t="shared" si="37"/>
        <v>1</v>
      </c>
      <c r="G50" s="3">
        <f t="shared" si="31"/>
        <v>19.100000000000001</v>
      </c>
      <c r="H50" s="3" t="str">
        <f t="shared" si="38"/>
        <v>44/12</v>
      </c>
      <c r="I50" s="3">
        <f t="shared" si="38"/>
        <v>0.99</v>
      </c>
      <c r="J50" s="9">
        <f t="shared" si="26"/>
        <v>1828.7351596883882</v>
      </c>
      <c r="K50" s="7">
        <f t="shared" si="29"/>
        <v>34.928841550048219</v>
      </c>
      <c r="L50" s="7">
        <f t="shared" si="30"/>
        <v>126.79169482667481</v>
      </c>
      <c r="N50" s="3">
        <v>2005</v>
      </c>
      <c r="O50" s="7">
        <f t="shared" ref="O50:O62" si="39">L23+L87</f>
        <v>154061.70602926984</v>
      </c>
    </row>
    <row r="51" spans="2:15" x14ac:dyDescent="0.25">
      <c r="B51" s="3">
        <v>2017</v>
      </c>
      <c r="C51" s="6">
        <v>51361.129000000001</v>
      </c>
      <c r="D51" s="3">
        <f t="shared" si="36"/>
        <v>0.76300000000000001</v>
      </c>
      <c r="E51" s="3" t="str">
        <f t="shared" si="36"/>
        <v>41,868*10^-3</v>
      </c>
      <c r="F51" s="3">
        <f t="shared" si="37"/>
        <v>1</v>
      </c>
      <c r="G51" s="3">
        <f t="shared" si="31"/>
        <v>19.100000000000001</v>
      </c>
      <c r="H51" s="3" t="str">
        <f t="shared" si="38"/>
        <v>44/12</v>
      </c>
      <c r="I51" s="3">
        <f t="shared" si="38"/>
        <v>0.99</v>
      </c>
      <c r="J51" s="9">
        <f t="shared" si="26"/>
        <v>1640.7458524656363</v>
      </c>
      <c r="K51" s="7">
        <f t="shared" si="29"/>
        <v>31.338245782093654</v>
      </c>
      <c r="L51" s="7">
        <f t="shared" si="30"/>
        <v>113.75783218899976</v>
      </c>
      <c r="N51" s="3">
        <v>2006</v>
      </c>
      <c r="O51" s="7">
        <f t="shared" si="39"/>
        <v>154652.86617824651</v>
      </c>
    </row>
    <row r="52" spans="2:15" x14ac:dyDescent="0.25">
      <c r="G52" s="3"/>
      <c r="N52" s="3">
        <v>2007</v>
      </c>
      <c r="O52" s="7">
        <f t="shared" si="39"/>
        <v>161993.831228033</v>
      </c>
    </row>
    <row r="53" spans="2:15" ht="15.75" x14ac:dyDescent="0.25">
      <c r="B53" s="1" t="s">
        <v>8</v>
      </c>
      <c r="N53" s="3">
        <v>2008</v>
      </c>
      <c r="O53" s="7">
        <f t="shared" si="39"/>
        <v>172218.18444506498</v>
      </c>
    </row>
    <row r="54" spans="2:15" x14ac:dyDescent="0.25">
      <c r="B54" s="4" t="s">
        <v>5</v>
      </c>
      <c r="C54" s="5" t="s">
        <v>0</v>
      </c>
      <c r="D54" s="4" t="s">
        <v>1</v>
      </c>
      <c r="E54" s="4" t="s">
        <v>19</v>
      </c>
      <c r="F54" s="4" t="s">
        <v>2</v>
      </c>
      <c r="G54" s="4" t="s">
        <v>22</v>
      </c>
      <c r="H54" s="4" t="s">
        <v>20</v>
      </c>
      <c r="I54" s="4" t="s">
        <v>58</v>
      </c>
      <c r="J54" s="4" t="s">
        <v>55</v>
      </c>
      <c r="K54" s="4" t="s">
        <v>61</v>
      </c>
      <c r="L54" s="4" t="s">
        <v>62</v>
      </c>
      <c r="N54" s="3">
        <v>2009</v>
      </c>
      <c r="O54" s="7">
        <f t="shared" si="39"/>
        <v>171524.57770159186</v>
      </c>
    </row>
    <row r="55" spans="2:15" x14ac:dyDescent="0.25">
      <c r="B55" s="3">
        <v>2005</v>
      </c>
      <c r="C55" s="25">
        <v>11638591.007272728</v>
      </c>
      <c r="D55" s="3">
        <v>0.61099999999999999</v>
      </c>
      <c r="E55" s="3" t="s">
        <v>52</v>
      </c>
      <c r="F55" s="3">
        <v>1</v>
      </c>
      <c r="G55" s="3">
        <v>17.2</v>
      </c>
      <c r="H55" s="3" t="s">
        <v>21</v>
      </c>
      <c r="I55" s="3">
        <v>0.99</v>
      </c>
      <c r="J55" s="9">
        <f t="shared" ref="J55:J67" si="40">C55*D55*0.041868*F55</f>
        <v>297730.84678671422</v>
      </c>
      <c r="K55" s="7">
        <f>J55*G55*0.001</f>
        <v>5120.970564731484</v>
      </c>
      <c r="L55" s="7">
        <f>K55*3.66666666666666*I55</f>
        <v>18589.12314997525</v>
      </c>
      <c r="N55" s="3">
        <v>2010</v>
      </c>
      <c r="O55" s="7">
        <f t="shared" si="39"/>
        <v>194195.023391447</v>
      </c>
    </row>
    <row r="56" spans="2:15" x14ac:dyDescent="0.25">
      <c r="B56" s="3">
        <v>2006</v>
      </c>
      <c r="C56" s="25">
        <v>11783130.941818181</v>
      </c>
      <c r="D56" s="3">
        <v>0.61099999999999999</v>
      </c>
      <c r="E56" s="3" t="str">
        <f t="shared" ref="E56:E63" si="41">E55</f>
        <v>41,868*10^-3</v>
      </c>
      <c r="F56" s="3">
        <v>1</v>
      </c>
      <c r="G56" s="3">
        <f>G55</f>
        <v>17.2</v>
      </c>
      <c r="H56" s="3" t="s">
        <v>21</v>
      </c>
      <c r="I56" s="3">
        <f t="shared" ref="I56" si="42">I55</f>
        <v>0.99</v>
      </c>
      <c r="J56" s="9">
        <f t="shared" si="40"/>
        <v>301428.3731522187</v>
      </c>
      <c r="K56" s="7">
        <f t="shared" ref="K56:K67" si="43">J56*G56*0.001</f>
        <v>5184.5680182181613</v>
      </c>
      <c r="L56" s="7">
        <f t="shared" ref="L56:L67" si="44">K56*3.66666666666666*I56</f>
        <v>18819.981906131889</v>
      </c>
      <c r="N56" s="3">
        <v>2011</v>
      </c>
      <c r="O56" s="7">
        <f t="shared" si="39"/>
        <v>214561.1004841876</v>
      </c>
    </row>
    <row r="57" spans="2:15" x14ac:dyDescent="0.25">
      <c r="B57" s="3">
        <v>2007</v>
      </c>
      <c r="C57" s="25">
        <v>12034180.80615942</v>
      </c>
      <c r="D57" s="3">
        <v>0.61099999999999999</v>
      </c>
      <c r="E57" s="3" t="str">
        <f t="shared" si="41"/>
        <v>41,868*10^-3</v>
      </c>
      <c r="F57" s="3">
        <v>1</v>
      </c>
      <c r="G57" s="3">
        <f t="shared" ref="G57:G67" si="45">G56</f>
        <v>17.2</v>
      </c>
      <c r="H57" s="3" t="s">
        <v>21</v>
      </c>
      <c r="I57" s="3">
        <f t="shared" ref="I57" si="46">I56</f>
        <v>0.99</v>
      </c>
      <c r="J57" s="9">
        <f t="shared" si="40"/>
        <v>307850.56709728466</v>
      </c>
      <c r="K57" s="7">
        <f t="shared" si="43"/>
        <v>5295.0297540732954</v>
      </c>
      <c r="L57" s="7">
        <f t="shared" si="44"/>
        <v>19220.958007286026</v>
      </c>
      <c r="N57" s="3">
        <v>2012</v>
      </c>
      <c r="O57" s="7">
        <f t="shared" si="39"/>
        <v>233331.88440761529</v>
      </c>
    </row>
    <row r="58" spans="2:15" x14ac:dyDescent="0.25">
      <c r="B58" s="3">
        <v>2008</v>
      </c>
      <c r="C58" s="25">
        <v>12259205.617753625</v>
      </c>
      <c r="D58" s="3">
        <v>0.61099999999999999</v>
      </c>
      <c r="E58" s="3" t="str">
        <f t="shared" si="41"/>
        <v>41,868*10^-3</v>
      </c>
      <c r="F58" s="3">
        <v>1</v>
      </c>
      <c r="G58" s="3">
        <f t="shared" si="45"/>
        <v>17.2</v>
      </c>
      <c r="H58" s="3" t="s">
        <v>21</v>
      </c>
      <c r="I58" s="3">
        <f t="shared" ref="I58" si="47">I57</f>
        <v>0.99</v>
      </c>
      <c r="J58" s="9">
        <f t="shared" si="40"/>
        <v>313607.00511131046</v>
      </c>
      <c r="K58" s="7">
        <f t="shared" si="43"/>
        <v>5394.0404879145399</v>
      </c>
      <c r="L58" s="7">
        <f t="shared" si="44"/>
        <v>19580.366971129744</v>
      </c>
      <c r="N58" s="3">
        <v>2013</v>
      </c>
      <c r="O58" s="7">
        <f t="shared" si="39"/>
        <v>244111.53902183278</v>
      </c>
    </row>
    <row r="59" spans="2:15" x14ac:dyDescent="0.25">
      <c r="B59" s="3">
        <v>2009</v>
      </c>
      <c r="C59" s="6">
        <v>12113184.889492752</v>
      </c>
      <c r="D59" s="3">
        <v>0.61099999999999999</v>
      </c>
      <c r="E59" s="3" t="str">
        <f t="shared" si="41"/>
        <v>41,868*10^-3</v>
      </c>
      <c r="F59" s="3">
        <v>1</v>
      </c>
      <c r="G59" s="3">
        <f t="shared" si="45"/>
        <v>17.2</v>
      </c>
      <c r="H59" s="3" t="s">
        <v>21</v>
      </c>
      <c r="I59" s="3">
        <f t="shared" ref="I59" si="48">I58</f>
        <v>0.99</v>
      </c>
      <c r="J59" s="9">
        <f t="shared" si="40"/>
        <v>309871.59804645565</v>
      </c>
      <c r="K59" s="7">
        <f t="shared" si="43"/>
        <v>5329.7914863990372</v>
      </c>
      <c r="L59" s="7">
        <f t="shared" si="44"/>
        <v>19347.143095628468</v>
      </c>
      <c r="N59" s="3">
        <v>2014</v>
      </c>
      <c r="O59" s="7">
        <f t="shared" si="39"/>
        <v>254408.40013709659</v>
      </c>
    </row>
    <row r="60" spans="2:15" x14ac:dyDescent="0.25">
      <c r="B60" s="3">
        <v>2010</v>
      </c>
      <c r="C60" s="6">
        <v>12558330.467391303</v>
      </c>
      <c r="D60" s="3">
        <f>D59</f>
        <v>0.61099999999999999</v>
      </c>
      <c r="E60" s="3" t="str">
        <f t="shared" si="41"/>
        <v>41,868*10^-3</v>
      </c>
      <c r="F60" s="3">
        <f>F59</f>
        <v>1</v>
      </c>
      <c r="G60" s="3">
        <f t="shared" si="45"/>
        <v>17.2</v>
      </c>
      <c r="H60" s="3" t="str">
        <f>H59</f>
        <v>44/12</v>
      </c>
      <c r="I60" s="3">
        <f t="shared" ref="I60" si="49">I59</f>
        <v>0.99</v>
      </c>
      <c r="J60" s="9">
        <f t="shared" si="40"/>
        <v>321259.02198533958</v>
      </c>
      <c r="K60" s="7">
        <f t="shared" si="43"/>
        <v>5525.6551781478402</v>
      </c>
      <c r="L60" s="7">
        <f t="shared" si="44"/>
        <v>20058.128296676623</v>
      </c>
      <c r="N60" s="3">
        <v>2015</v>
      </c>
      <c r="O60" s="7">
        <f t="shared" si="39"/>
        <v>239927.8860320255</v>
      </c>
    </row>
    <row r="61" spans="2:15" x14ac:dyDescent="0.25">
      <c r="B61" s="3">
        <v>2011</v>
      </c>
      <c r="C61" s="6">
        <v>12867504.496376809</v>
      </c>
      <c r="D61" s="3">
        <f t="shared" ref="D61:E67" si="50">D60</f>
        <v>0.61099999999999999</v>
      </c>
      <c r="E61" s="3" t="str">
        <f t="shared" si="41"/>
        <v>41,868*10^-3</v>
      </c>
      <c r="F61" s="3">
        <f t="shared" ref="F61:F67" si="51">F60</f>
        <v>1</v>
      </c>
      <c r="G61" s="3">
        <f t="shared" si="45"/>
        <v>17.2</v>
      </c>
      <c r="H61" s="3" t="str">
        <f t="shared" ref="H61:I67" si="52">H60</f>
        <v>44/12</v>
      </c>
      <c r="I61" s="3">
        <f t="shared" si="52"/>
        <v>0.99</v>
      </c>
      <c r="J61" s="9">
        <f t="shared" si="40"/>
        <v>329168.11041337991</v>
      </c>
      <c r="K61" s="7">
        <f t="shared" si="43"/>
        <v>5661.6914991101348</v>
      </c>
      <c r="L61" s="7">
        <f t="shared" si="44"/>
        <v>20551.940141769752</v>
      </c>
      <c r="N61" s="3">
        <v>2016</v>
      </c>
      <c r="O61" s="7">
        <f t="shared" si="39"/>
        <v>236455.87801567456</v>
      </c>
    </row>
    <row r="62" spans="2:15" x14ac:dyDescent="0.25">
      <c r="B62" s="3">
        <v>2012</v>
      </c>
      <c r="C62" s="6">
        <v>12926498.782608695</v>
      </c>
      <c r="D62" s="3">
        <f t="shared" si="50"/>
        <v>0.61099999999999999</v>
      </c>
      <c r="E62" s="3" t="str">
        <f t="shared" si="41"/>
        <v>41,868*10^-3</v>
      </c>
      <c r="F62" s="3">
        <f t="shared" si="51"/>
        <v>1</v>
      </c>
      <c r="G62" s="3">
        <f t="shared" si="45"/>
        <v>17.2</v>
      </c>
      <c r="H62" s="3" t="str">
        <f t="shared" si="52"/>
        <v>44/12</v>
      </c>
      <c r="I62" s="3">
        <f t="shared" si="52"/>
        <v>0.99</v>
      </c>
      <c r="J62" s="9">
        <f t="shared" si="40"/>
        <v>330677.26377948938</v>
      </c>
      <c r="K62" s="7">
        <f t="shared" si="43"/>
        <v>5687.6489370072168</v>
      </c>
      <c r="L62" s="7">
        <f t="shared" si="44"/>
        <v>20646.16564133616</v>
      </c>
      <c r="N62" s="3">
        <v>2017</v>
      </c>
      <c r="O62" s="7">
        <f t="shared" si="39"/>
        <v>240241.52441779873</v>
      </c>
    </row>
    <row r="63" spans="2:15" x14ac:dyDescent="0.25">
      <c r="B63" s="3">
        <v>2013</v>
      </c>
      <c r="C63" s="6">
        <v>13276484.056159424</v>
      </c>
      <c r="D63" s="3">
        <f t="shared" si="50"/>
        <v>0.61099999999999999</v>
      </c>
      <c r="E63" s="3" t="str">
        <f t="shared" si="41"/>
        <v>41,868*10^-3</v>
      </c>
      <c r="F63" s="3">
        <f t="shared" si="51"/>
        <v>1</v>
      </c>
      <c r="G63" s="3">
        <f t="shared" si="45"/>
        <v>17.2</v>
      </c>
      <c r="H63" s="3" t="str">
        <f t="shared" si="52"/>
        <v>44/12</v>
      </c>
      <c r="I63" s="3">
        <f t="shared" si="52"/>
        <v>0.99</v>
      </c>
      <c r="J63" s="9">
        <f t="shared" si="40"/>
        <v>339630.35885706579</v>
      </c>
      <c r="K63" s="7">
        <f t="shared" si="43"/>
        <v>5841.6421723415315</v>
      </c>
      <c r="L63" s="7">
        <f t="shared" si="44"/>
        <v>21205.161085599721</v>
      </c>
    </row>
    <row r="64" spans="2:15" x14ac:dyDescent="0.25">
      <c r="B64" s="3">
        <v>2014</v>
      </c>
      <c r="C64" s="6">
        <v>13443962.440217389</v>
      </c>
      <c r="D64" s="3">
        <f t="shared" si="50"/>
        <v>0.61099999999999999</v>
      </c>
      <c r="E64" s="3" t="str">
        <f t="shared" si="50"/>
        <v>41,868*10^-3</v>
      </c>
      <c r="F64" s="3">
        <f t="shared" si="51"/>
        <v>1</v>
      </c>
      <c r="G64" s="3">
        <f t="shared" si="45"/>
        <v>17.2</v>
      </c>
      <c r="H64" s="3" t="str">
        <f t="shared" si="52"/>
        <v>44/12</v>
      </c>
      <c r="I64" s="3">
        <f t="shared" si="52"/>
        <v>0.99</v>
      </c>
      <c r="J64" s="9">
        <f t="shared" si="40"/>
        <v>343914.68168213021</v>
      </c>
      <c r="K64" s="7">
        <f t="shared" si="43"/>
        <v>5915.3325249326399</v>
      </c>
      <c r="L64" s="7">
        <f t="shared" si="44"/>
        <v>21472.657065505446</v>
      </c>
    </row>
    <row r="65" spans="2:12" x14ac:dyDescent="0.25">
      <c r="B65" s="3">
        <v>2015</v>
      </c>
      <c r="C65" s="6">
        <v>13249127.077898549</v>
      </c>
      <c r="D65" s="3">
        <f t="shared" si="50"/>
        <v>0.61099999999999999</v>
      </c>
      <c r="E65" s="3" t="str">
        <f t="shared" si="50"/>
        <v>41,868*10^-3</v>
      </c>
      <c r="F65" s="3">
        <f t="shared" si="51"/>
        <v>1</v>
      </c>
      <c r="G65" s="3">
        <f t="shared" si="45"/>
        <v>17.2</v>
      </c>
      <c r="H65" s="3" t="str">
        <f t="shared" si="52"/>
        <v>44/12</v>
      </c>
      <c r="I65" s="3">
        <f t="shared" si="52"/>
        <v>0.99</v>
      </c>
      <c r="J65" s="9">
        <f t="shared" si="40"/>
        <v>338930.53047594591</v>
      </c>
      <c r="K65" s="7">
        <f t="shared" si="43"/>
        <v>5829.6051241862688</v>
      </c>
      <c r="L65" s="7">
        <f t="shared" si="44"/>
        <v>21161.466600796117</v>
      </c>
    </row>
    <row r="66" spans="2:12" x14ac:dyDescent="0.25">
      <c r="B66" s="3">
        <v>2016</v>
      </c>
      <c r="C66" s="6">
        <v>13397604.644927533</v>
      </c>
      <c r="D66" s="3">
        <f t="shared" si="50"/>
        <v>0.61099999999999999</v>
      </c>
      <c r="E66" s="3" t="str">
        <f t="shared" si="50"/>
        <v>41,868*10^-3</v>
      </c>
      <c r="F66" s="3">
        <f t="shared" si="51"/>
        <v>1</v>
      </c>
      <c r="G66" s="3">
        <f t="shared" si="45"/>
        <v>17.2</v>
      </c>
      <c r="H66" s="3" t="str">
        <f t="shared" si="52"/>
        <v>44/12</v>
      </c>
      <c r="I66" s="3">
        <f t="shared" si="52"/>
        <v>0.99</v>
      </c>
      <c r="J66" s="9">
        <f t="shared" si="40"/>
        <v>342728.78678830765</v>
      </c>
      <c r="K66" s="7">
        <f t="shared" si="43"/>
        <v>5894.9351327588911</v>
      </c>
      <c r="L66" s="7">
        <f t="shared" si="44"/>
        <v>21398.614531914736</v>
      </c>
    </row>
    <row r="67" spans="2:12" x14ac:dyDescent="0.25">
      <c r="B67" s="3">
        <v>2017</v>
      </c>
      <c r="C67" s="6">
        <v>13388746.396739131</v>
      </c>
      <c r="D67" s="3">
        <f t="shared" si="50"/>
        <v>0.61099999999999999</v>
      </c>
      <c r="E67" s="3" t="str">
        <f t="shared" si="50"/>
        <v>41,868*10^-3</v>
      </c>
      <c r="F67" s="3">
        <f t="shared" si="51"/>
        <v>1</v>
      </c>
      <c r="G67" s="3">
        <f t="shared" si="45"/>
        <v>17.2</v>
      </c>
      <c r="H67" s="3" t="str">
        <f t="shared" si="52"/>
        <v>44/12</v>
      </c>
      <c r="I67" s="3">
        <f t="shared" si="52"/>
        <v>0.99</v>
      </c>
      <c r="J67" s="9">
        <f t="shared" si="40"/>
        <v>342502.18085872976</v>
      </c>
      <c r="K67" s="7">
        <f t="shared" si="43"/>
        <v>5891.0375107701511</v>
      </c>
      <c r="L67" s="7">
        <f t="shared" si="44"/>
        <v>21384.466164095607</v>
      </c>
    </row>
    <row r="69" spans="2:12" ht="15.75" x14ac:dyDescent="0.25">
      <c r="B69" s="1" t="s">
        <v>12</v>
      </c>
    </row>
    <row r="70" spans="2:12" x14ac:dyDescent="0.25">
      <c r="B70" s="4" t="s">
        <v>5</v>
      </c>
      <c r="C70" s="5" t="s">
        <v>0</v>
      </c>
      <c r="D70" s="4" t="s">
        <v>1</v>
      </c>
      <c r="E70" s="4" t="s">
        <v>19</v>
      </c>
      <c r="F70" s="4" t="s">
        <v>2</v>
      </c>
      <c r="G70" s="4" t="s">
        <v>22</v>
      </c>
      <c r="H70" s="4" t="s">
        <v>20</v>
      </c>
      <c r="I70" s="4" t="s">
        <v>58</v>
      </c>
      <c r="J70" s="4" t="s">
        <v>55</v>
      </c>
      <c r="K70" s="4" t="s">
        <v>61</v>
      </c>
      <c r="L70" s="4" t="s">
        <v>62</v>
      </c>
    </row>
    <row r="71" spans="2:12" x14ac:dyDescent="0.25">
      <c r="B71" s="3">
        <v>2005</v>
      </c>
      <c r="C71" s="25">
        <v>5237224.7377551021</v>
      </c>
      <c r="D71" s="3">
        <v>0.95899999999999996</v>
      </c>
      <c r="E71" s="3" t="s">
        <v>52</v>
      </c>
      <c r="F71" s="3">
        <v>1</v>
      </c>
      <c r="G71" s="3">
        <v>21.1</v>
      </c>
      <c r="H71" s="3" t="s">
        <v>21</v>
      </c>
      <c r="I71" s="3">
        <v>0.99</v>
      </c>
      <c r="J71" s="9">
        <f t="shared" ref="J71:J83" si="53">C71*D71*0.041868*F71</f>
        <v>210281.96818219704</v>
      </c>
      <c r="K71" s="7">
        <f>J71*G71*0.001</f>
        <v>4436.949528644358</v>
      </c>
      <c r="L71" s="7">
        <f>K71*3.66666666666666*I71</f>
        <v>16106.126788978989</v>
      </c>
    </row>
    <row r="72" spans="2:12" x14ac:dyDescent="0.25">
      <c r="B72" s="3">
        <v>2006</v>
      </c>
      <c r="C72" s="25">
        <v>5126618.796938776</v>
      </c>
      <c r="D72" s="3">
        <v>0.95899999999999996</v>
      </c>
      <c r="E72" s="3" t="str">
        <f t="shared" ref="E72:E79" si="54">E71</f>
        <v>41,868*10^-3</v>
      </c>
      <c r="F72" s="3">
        <v>1</v>
      </c>
      <c r="G72" s="3">
        <f>G71</f>
        <v>21.1</v>
      </c>
      <c r="H72" s="3" t="s">
        <v>21</v>
      </c>
      <c r="I72" s="3">
        <f t="shared" ref="I72" si="55">I71</f>
        <v>0.99</v>
      </c>
      <c r="J72" s="9">
        <f t="shared" si="53"/>
        <v>205840.98348283314</v>
      </c>
      <c r="K72" s="7">
        <f t="shared" ref="K72:K83" si="56">J72*G72*0.001</f>
        <v>4343.2447514877795</v>
      </c>
      <c r="L72" s="7">
        <f t="shared" ref="L72:L83" si="57">K72*3.66666666666666*I72</f>
        <v>15765.97844790061</v>
      </c>
    </row>
    <row r="73" spans="2:12" x14ac:dyDescent="0.25">
      <c r="B73" s="3">
        <v>2007</v>
      </c>
      <c r="C73" s="25">
        <v>5525058.0770000014</v>
      </c>
      <c r="D73" s="3">
        <v>0.95899999999999996</v>
      </c>
      <c r="E73" s="3" t="str">
        <f t="shared" si="54"/>
        <v>41,868*10^-3</v>
      </c>
      <c r="F73" s="3">
        <v>1</v>
      </c>
      <c r="G73" s="3">
        <f t="shared" ref="G73:G83" si="58">G72</f>
        <v>21.1</v>
      </c>
      <c r="H73" s="3" t="s">
        <v>21</v>
      </c>
      <c r="I73" s="3">
        <f t="shared" ref="I73" si="59">I72</f>
        <v>0.99</v>
      </c>
      <c r="J73" s="9">
        <f t="shared" si="53"/>
        <v>221838.88317355479</v>
      </c>
      <c r="K73" s="7">
        <f t="shared" si="56"/>
        <v>4680.800434962006</v>
      </c>
      <c r="L73" s="7">
        <f t="shared" si="57"/>
        <v>16991.305578912052</v>
      </c>
    </row>
    <row r="74" spans="2:12" x14ac:dyDescent="0.25">
      <c r="B74" s="3">
        <v>2008</v>
      </c>
      <c r="C74" s="25">
        <v>5171685.7069999995</v>
      </c>
      <c r="D74" s="3">
        <v>0.95899999999999996</v>
      </c>
      <c r="E74" s="3" t="str">
        <f t="shared" si="54"/>
        <v>41,868*10^-3</v>
      </c>
      <c r="F74" s="3">
        <v>1</v>
      </c>
      <c r="G74" s="3">
        <f t="shared" si="58"/>
        <v>21.1</v>
      </c>
      <c r="H74" s="3" t="s">
        <v>21</v>
      </c>
      <c r="I74" s="3">
        <f t="shared" ref="I74" si="60">I73</f>
        <v>0.99</v>
      </c>
      <c r="J74" s="9">
        <f t="shared" si="53"/>
        <v>207650.48355626827</v>
      </c>
      <c r="K74" s="7">
        <f t="shared" si="56"/>
        <v>4381.4252030372609</v>
      </c>
      <c r="L74" s="7">
        <f t="shared" si="57"/>
        <v>15904.573487025227</v>
      </c>
    </row>
    <row r="75" spans="2:12" x14ac:dyDescent="0.25">
      <c r="B75" s="3">
        <v>2009</v>
      </c>
      <c r="C75" s="6">
        <v>5003972.8629999999</v>
      </c>
      <c r="D75" s="3">
        <v>0.95899999999999996</v>
      </c>
      <c r="E75" s="3" t="str">
        <f t="shared" si="54"/>
        <v>41,868*10^-3</v>
      </c>
      <c r="F75" s="3">
        <v>1</v>
      </c>
      <c r="G75" s="3">
        <f t="shared" si="58"/>
        <v>21.1</v>
      </c>
      <c r="H75" s="3" t="s">
        <v>21</v>
      </c>
      <c r="I75" s="3">
        <f t="shared" ref="I75" si="61">I74</f>
        <v>0.99</v>
      </c>
      <c r="J75" s="9">
        <f t="shared" si="53"/>
        <v>200916.57605913255</v>
      </c>
      <c r="K75" s="7">
        <f t="shared" si="56"/>
        <v>4239.3397548476969</v>
      </c>
      <c r="L75" s="7">
        <f t="shared" si="57"/>
        <v>15388.80331009711</v>
      </c>
    </row>
    <row r="76" spans="2:12" x14ac:dyDescent="0.25">
      <c r="B76" s="3">
        <v>2010</v>
      </c>
      <c r="C76" s="6">
        <v>4901483.9390000002</v>
      </c>
      <c r="D76" s="3">
        <v>0.95699999999999996</v>
      </c>
      <c r="E76" s="3" t="str">
        <f t="shared" si="54"/>
        <v>41,868*10^-3</v>
      </c>
      <c r="F76" s="3">
        <f>F75</f>
        <v>1</v>
      </c>
      <c r="G76" s="3">
        <f t="shared" si="58"/>
        <v>21.1</v>
      </c>
      <c r="H76" s="3" t="str">
        <f>H75</f>
        <v>44/12</v>
      </c>
      <c r="I76" s="3">
        <f t="shared" ref="I76" si="62">I75</f>
        <v>0.99</v>
      </c>
      <c r="J76" s="9">
        <f t="shared" si="53"/>
        <v>196391.07038705581</v>
      </c>
      <c r="K76" s="7">
        <f t="shared" si="56"/>
        <v>4143.8515851668781</v>
      </c>
      <c r="L76" s="7">
        <f t="shared" si="57"/>
        <v>15042.181254155739</v>
      </c>
    </row>
    <row r="77" spans="2:12" x14ac:dyDescent="0.25">
      <c r="B77" s="3">
        <v>2011</v>
      </c>
      <c r="C77" s="6">
        <v>3671901.2110000006</v>
      </c>
      <c r="D77" s="3">
        <f>D76</f>
        <v>0.95699999999999996</v>
      </c>
      <c r="E77" s="3" t="str">
        <f t="shared" si="54"/>
        <v>41,868*10^-3</v>
      </c>
      <c r="F77" s="3">
        <f>F76</f>
        <v>1</v>
      </c>
      <c r="G77" s="3">
        <f t="shared" si="58"/>
        <v>21.1</v>
      </c>
      <c r="H77" s="3" t="str">
        <f t="shared" ref="H77:I83" si="63">H76</f>
        <v>44/12</v>
      </c>
      <c r="I77" s="3">
        <f t="shared" si="63"/>
        <v>0.99</v>
      </c>
      <c r="J77" s="9">
        <f t="shared" si="53"/>
        <v>147124.54802635565</v>
      </c>
      <c r="K77" s="7">
        <f t="shared" si="56"/>
        <v>3104.3279633561046</v>
      </c>
      <c r="L77" s="7">
        <f t="shared" si="57"/>
        <v>11268.710506982639</v>
      </c>
    </row>
    <row r="78" spans="2:12" x14ac:dyDescent="0.25">
      <c r="B78" s="3">
        <v>2012</v>
      </c>
      <c r="C78" s="6">
        <v>3934086.8930000002</v>
      </c>
      <c r="D78" s="3">
        <f t="shared" ref="D78:E83" si="64">D77</f>
        <v>0.95699999999999996</v>
      </c>
      <c r="E78" s="3" t="str">
        <f t="shared" si="54"/>
        <v>41,868*10^-3</v>
      </c>
      <c r="F78" s="3">
        <f t="shared" ref="F78:F83" si="65">F77</f>
        <v>1</v>
      </c>
      <c r="G78" s="3">
        <f t="shared" si="58"/>
        <v>21.1</v>
      </c>
      <c r="H78" s="3" t="str">
        <f t="shared" si="63"/>
        <v>44/12</v>
      </c>
      <c r="I78" s="3">
        <f t="shared" si="63"/>
        <v>0.99</v>
      </c>
      <c r="J78" s="9">
        <f t="shared" si="53"/>
        <v>157629.71898457067</v>
      </c>
      <c r="K78" s="7">
        <f t="shared" si="56"/>
        <v>3325.9870705744415</v>
      </c>
      <c r="L78" s="7">
        <f t="shared" si="57"/>
        <v>12073.333066185201</v>
      </c>
    </row>
    <row r="79" spans="2:12" x14ac:dyDescent="0.25">
      <c r="B79" s="3">
        <v>2013</v>
      </c>
      <c r="C79" s="6">
        <v>4990546.3559999997</v>
      </c>
      <c r="D79" s="3">
        <f t="shared" si="64"/>
        <v>0.95699999999999996</v>
      </c>
      <c r="E79" s="3" t="str">
        <f t="shared" si="54"/>
        <v>41,868*10^-3</v>
      </c>
      <c r="F79" s="3">
        <f t="shared" si="65"/>
        <v>1</v>
      </c>
      <c r="G79" s="3">
        <f t="shared" si="58"/>
        <v>21.1</v>
      </c>
      <c r="H79" s="3" t="str">
        <f t="shared" si="63"/>
        <v>44/12</v>
      </c>
      <c r="I79" s="3">
        <f t="shared" si="63"/>
        <v>0.99</v>
      </c>
      <c r="J79" s="9">
        <f t="shared" si="53"/>
        <v>199959.59445518864</v>
      </c>
      <c r="K79" s="7">
        <f t="shared" si="56"/>
        <v>4219.1474430044809</v>
      </c>
      <c r="L79" s="7">
        <f t="shared" si="57"/>
        <v>15315.505218106236</v>
      </c>
    </row>
    <row r="80" spans="2:12" x14ac:dyDescent="0.25">
      <c r="B80" s="3">
        <v>2014</v>
      </c>
      <c r="C80" s="6">
        <v>6195078.5690000011</v>
      </c>
      <c r="D80" s="3">
        <f t="shared" si="64"/>
        <v>0.95699999999999996</v>
      </c>
      <c r="E80" s="3" t="str">
        <f t="shared" si="64"/>
        <v>41,868*10^-3</v>
      </c>
      <c r="F80" s="3">
        <f t="shared" si="65"/>
        <v>1</v>
      </c>
      <c r="G80" s="3">
        <f t="shared" si="58"/>
        <v>21.1</v>
      </c>
      <c r="H80" s="3" t="str">
        <f t="shared" si="63"/>
        <v>44/12</v>
      </c>
      <c r="I80" s="3">
        <f t="shared" si="63"/>
        <v>0.99</v>
      </c>
      <c r="J80" s="9">
        <f t="shared" si="53"/>
        <v>248222.4008972357</v>
      </c>
      <c r="K80" s="7">
        <f t="shared" si="56"/>
        <v>5237.4926589316738</v>
      </c>
      <c r="L80" s="7">
        <f t="shared" si="57"/>
        <v>19012.098351921941</v>
      </c>
    </row>
    <row r="81" spans="2:23" x14ac:dyDescent="0.25">
      <c r="B81" s="3">
        <v>2015</v>
      </c>
      <c r="C81" s="6">
        <v>4931764.4859999996</v>
      </c>
      <c r="D81" s="3">
        <f t="shared" si="64"/>
        <v>0.95699999999999996</v>
      </c>
      <c r="E81" s="3" t="str">
        <f t="shared" si="64"/>
        <v>41,868*10^-3</v>
      </c>
      <c r="F81" s="3">
        <f t="shared" si="65"/>
        <v>1</v>
      </c>
      <c r="G81" s="3">
        <f t="shared" si="58"/>
        <v>21.1</v>
      </c>
      <c r="H81" s="3" t="str">
        <f t="shared" si="63"/>
        <v>44/12</v>
      </c>
      <c r="I81" s="3">
        <f t="shared" si="63"/>
        <v>0.99</v>
      </c>
      <c r="J81" s="9">
        <f t="shared" si="53"/>
        <v>197604.34153335451</v>
      </c>
      <c r="K81" s="7">
        <f t="shared" si="56"/>
        <v>4169.4516063537812</v>
      </c>
      <c r="L81" s="7">
        <f t="shared" si="57"/>
        <v>15135.109331064197</v>
      </c>
    </row>
    <row r="82" spans="2:23" x14ac:dyDescent="0.25">
      <c r="B82" s="3">
        <v>2016</v>
      </c>
      <c r="C82" s="6">
        <v>3332562.1919999998</v>
      </c>
      <c r="D82" s="3">
        <f t="shared" si="64"/>
        <v>0.95699999999999996</v>
      </c>
      <c r="E82" s="3" t="str">
        <f t="shared" si="64"/>
        <v>41,868*10^-3</v>
      </c>
      <c r="F82" s="3">
        <f t="shared" si="65"/>
        <v>1</v>
      </c>
      <c r="G82" s="3">
        <f t="shared" si="58"/>
        <v>21.1</v>
      </c>
      <c r="H82" s="3" t="str">
        <f t="shared" si="63"/>
        <v>44/12</v>
      </c>
      <c r="I82" s="3">
        <f t="shared" si="63"/>
        <v>0.99</v>
      </c>
      <c r="J82" s="9">
        <f t="shared" si="53"/>
        <v>133528.02215890578</v>
      </c>
      <c r="K82" s="7">
        <f t="shared" si="56"/>
        <v>2817.4412675529124</v>
      </c>
      <c r="L82" s="7">
        <f t="shared" si="57"/>
        <v>10227.311801217053</v>
      </c>
    </row>
    <row r="83" spans="2:23" x14ac:dyDescent="0.25">
      <c r="B83" s="3">
        <v>2017</v>
      </c>
      <c r="C83" s="6">
        <v>3384546.8629999999</v>
      </c>
      <c r="D83" s="3">
        <f t="shared" si="64"/>
        <v>0.95699999999999996</v>
      </c>
      <c r="E83" s="3" t="str">
        <f t="shared" si="64"/>
        <v>41,868*10^-3</v>
      </c>
      <c r="F83" s="3">
        <f t="shared" si="65"/>
        <v>1</v>
      </c>
      <c r="G83" s="3">
        <f t="shared" si="58"/>
        <v>21.1</v>
      </c>
      <c r="H83" s="3" t="str">
        <f t="shared" si="63"/>
        <v>44/12</v>
      </c>
      <c r="I83" s="3">
        <f t="shared" si="63"/>
        <v>0.99</v>
      </c>
      <c r="J83" s="9">
        <f t="shared" si="53"/>
        <v>135610.92711350039</v>
      </c>
      <c r="K83" s="7">
        <f t="shared" si="56"/>
        <v>2861.3905620948585</v>
      </c>
      <c r="L83" s="7">
        <f t="shared" si="57"/>
        <v>10386.847740404317</v>
      </c>
    </row>
    <row r="85" spans="2:23" ht="15.75" x14ac:dyDescent="0.25">
      <c r="B85" s="1" t="s">
        <v>48</v>
      </c>
    </row>
    <row r="86" spans="2:23" x14ac:dyDescent="0.25">
      <c r="B86" s="4" t="s">
        <v>5</v>
      </c>
      <c r="C86" s="5" t="s">
        <v>0</v>
      </c>
      <c r="D86" s="4" t="s">
        <v>1</v>
      </c>
      <c r="E86" s="4" t="s">
        <v>19</v>
      </c>
      <c r="F86" s="4" t="s">
        <v>2</v>
      </c>
      <c r="G86" s="4" t="s">
        <v>22</v>
      </c>
      <c r="H86" s="4" t="s">
        <v>20</v>
      </c>
      <c r="I86" s="4" t="s">
        <v>58</v>
      </c>
      <c r="J86" s="4" t="s">
        <v>55</v>
      </c>
      <c r="K86" s="4" t="s">
        <v>61</v>
      </c>
      <c r="L86" s="4" t="s">
        <v>62</v>
      </c>
      <c r="S86" s="15"/>
      <c r="T86" s="15"/>
      <c r="U86" s="15"/>
      <c r="V86" s="15"/>
      <c r="W86" s="15"/>
    </row>
    <row r="87" spans="2:23" x14ac:dyDescent="0.25">
      <c r="B87" s="3">
        <v>2005</v>
      </c>
      <c r="C87" s="26">
        <v>39167154.701999992</v>
      </c>
      <c r="D87" s="3">
        <v>0.84799999999999998</v>
      </c>
      <c r="E87" s="3" t="s">
        <v>52</v>
      </c>
      <c r="F87" s="3">
        <v>1</v>
      </c>
      <c r="G87" s="3">
        <v>20.2</v>
      </c>
      <c r="H87" s="3" t="s">
        <v>21</v>
      </c>
      <c r="I87" s="3">
        <v>0.99</v>
      </c>
      <c r="J87" s="9">
        <f t="shared" ref="J87:J99" si="66">C87*D87*0.041868*F87</f>
        <v>1390593.1672377086</v>
      </c>
      <c r="K87" s="7">
        <f>J87*G87*0.001</f>
        <v>28089.981978201715</v>
      </c>
      <c r="L87" s="7">
        <f>K87*3.66666666666666*I87</f>
        <v>101966.63458087204</v>
      </c>
      <c r="S87" s="16"/>
      <c r="T87" s="16"/>
      <c r="U87" s="16"/>
      <c r="V87" s="16"/>
      <c r="W87" s="16"/>
    </row>
    <row r="88" spans="2:23" x14ac:dyDescent="0.25">
      <c r="B88" s="3">
        <v>2006</v>
      </c>
      <c r="C88" s="26">
        <v>39008397.496000014</v>
      </c>
      <c r="D88" s="3">
        <v>0.84799999999999998</v>
      </c>
      <c r="E88" s="3" t="str">
        <f t="shared" ref="E88:E95" si="67">E87</f>
        <v>41,868*10^-3</v>
      </c>
      <c r="F88" s="3">
        <v>1</v>
      </c>
      <c r="G88" s="3">
        <f>G87</f>
        <v>20.2</v>
      </c>
      <c r="H88" s="3" t="s">
        <v>21</v>
      </c>
      <c r="I88" s="3">
        <f t="shared" ref="I88" si="68">I87</f>
        <v>0.99</v>
      </c>
      <c r="J88" s="9">
        <f t="shared" si="66"/>
        <v>1384956.6412354242</v>
      </c>
      <c r="K88" s="7">
        <f t="shared" ref="K88:K99" si="69">J88*G88*0.001</f>
        <v>27976.12415295557</v>
      </c>
      <c r="L88" s="7">
        <f t="shared" ref="L88:L99" si="70">K88*3.66666666666666*I88</f>
        <v>101553.33067522854</v>
      </c>
      <c r="S88" s="16"/>
      <c r="T88" s="16"/>
      <c r="U88" s="16"/>
      <c r="V88" s="16"/>
      <c r="W88" s="16"/>
    </row>
    <row r="89" spans="2:23" x14ac:dyDescent="0.25">
      <c r="B89" s="3">
        <v>2007</v>
      </c>
      <c r="C89" s="26">
        <v>41558179.589999996</v>
      </c>
      <c r="D89" s="3">
        <v>0.84799999999999998</v>
      </c>
      <c r="E89" s="3" t="str">
        <f t="shared" si="67"/>
        <v>41,868*10^-3</v>
      </c>
      <c r="F89" s="3">
        <v>1</v>
      </c>
      <c r="G89" s="3">
        <f t="shared" ref="G89:G99" si="71">G88</f>
        <v>20.2</v>
      </c>
      <c r="H89" s="3" t="s">
        <v>21</v>
      </c>
      <c r="I89" s="3">
        <f t="shared" ref="I89" si="72">I88</f>
        <v>0.99</v>
      </c>
      <c r="J89" s="9">
        <f t="shared" si="66"/>
        <v>1475484.2678868538</v>
      </c>
      <c r="K89" s="7">
        <f t="shared" si="69"/>
        <v>29804.782211314443</v>
      </c>
      <c r="L89" s="7">
        <f t="shared" si="70"/>
        <v>108191.35942707123</v>
      </c>
      <c r="S89" s="16"/>
      <c r="T89" s="16"/>
      <c r="U89" s="16"/>
      <c r="V89" s="16"/>
      <c r="W89" s="16"/>
    </row>
    <row r="90" spans="2:23" x14ac:dyDescent="0.25">
      <c r="B90" s="3">
        <v>2008</v>
      </c>
      <c r="C90" s="26">
        <v>44763952.307400011</v>
      </c>
      <c r="D90" s="3">
        <v>0.84799999999999998</v>
      </c>
      <c r="E90" s="3" t="str">
        <f t="shared" si="67"/>
        <v>41,868*10^-3</v>
      </c>
      <c r="F90" s="3">
        <v>1</v>
      </c>
      <c r="G90" s="3">
        <f t="shared" si="71"/>
        <v>20.2</v>
      </c>
      <c r="H90" s="3" t="s">
        <v>21</v>
      </c>
      <c r="I90" s="3">
        <f t="shared" ref="I90" si="73">I89</f>
        <v>0.99</v>
      </c>
      <c r="J90" s="9">
        <f t="shared" si="66"/>
        <v>1589302.2276148777</v>
      </c>
      <c r="K90" s="7">
        <f t="shared" si="69"/>
        <v>32103.904997820529</v>
      </c>
      <c r="L90" s="7">
        <f t="shared" si="70"/>
        <v>116537.17514208831</v>
      </c>
      <c r="S90" s="16"/>
      <c r="T90" s="16"/>
      <c r="U90" s="16"/>
      <c r="V90" s="16"/>
      <c r="W90" s="16"/>
    </row>
    <row r="91" spans="2:23" x14ac:dyDescent="0.25">
      <c r="B91" s="3">
        <v>2009</v>
      </c>
      <c r="C91" s="27">
        <v>44298462.787999995</v>
      </c>
      <c r="D91" s="3">
        <v>0.84799999999999998</v>
      </c>
      <c r="E91" s="3" t="str">
        <f t="shared" si="67"/>
        <v>41,868*10^-3</v>
      </c>
      <c r="F91" s="3">
        <v>1</v>
      </c>
      <c r="G91" s="3">
        <f t="shared" si="71"/>
        <v>20.2</v>
      </c>
      <c r="H91" s="3" t="s">
        <v>21</v>
      </c>
      <c r="I91" s="3">
        <f t="shared" ref="I91" si="74">I90</f>
        <v>0.99</v>
      </c>
      <c r="J91" s="9">
        <f t="shared" si="66"/>
        <v>1572775.4579267702</v>
      </c>
      <c r="K91" s="7">
        <f t="shared" si="69"/>
        <v>31770.064250120755</v>
      </c>
      <c r="L91" s="7">
        <f t="shared" si="70"/>
        <v>115325.33322793811</v>
      </c>
      <c r="S91" s="16"/>
      <c r="T91" s="16"/>
      <c r="U91" s="16"/>
      <c r="V91" s="16"/>
      <c r="W91" s="16"/>
    </row>
    <row r="92" spans="2:23" x14ac:dyDescent="0.25">
      <c r="B92" s="3">
        <v>2010</v>
      </c>
      <c r="C92" s="27">
        <v>49239039.243000008</v>
      </c>
      <c r="D92" s="3">
        <f>D91</f>
        <v>0.84799999999999998</v>
      </c>
      <c r="E92" s="3" t="str">
        <f t="shared" si="67"/>
        <v>41,868*10^-3</v>
      </c>
      <c r="F92" s="3">
        <f>F91</f>
        <v>1</v>
      </c>
      <c r="G92" s="3">
        <f t="shared" si="71"/>
        <v>20.2</v>
      </c>
      <c r="H92" s="3" t="str">
        <f>H91</f>
        <v>44/12</v>
      </c>
      <c r="I92" s="3">
        <f t="shared" ref="I92" si="75">I91</f>
        <v>0.99</v>
      </c>
      <c r="J92" s="9">
        <f t="shared" si="66"/>
        <v>1748186.0005819839</v>
      </c>
      <c r="K92" s="7">
        <f t="shared" si="69"/>
        <v>35313.357211756076</v>
      </c>
      <c r="L92" s="7">
        <f t="shared" si="70"/>
        <v>128187.48667867432</v>
      </c>
      <c r="S92" s="14"/>
      <c r="T92" s="14"/>
      <c r="U92" s="14"/>
      <c r="V92" s="14"/>
      <c r="W92" s="14"/>
    </row>
    <row r="93" spans="2:23" x14ac:dyDescent="0.25">
      <c r="B93" s="3">
        <v>2011</v>
      </c>
      <c r="C93" s="27">
        <v>52263911.582999982</v>
      </c>
      <c r="D93" s="3">
        <f t="shared" ref="D93:E99" si="76">D92</f>
        <v>0.84799999999999998</v>
      </c>
      <c r="E93" s="3" t="str">
        <f t="shared" si="67"/>
        <v>41,868*10^-3</v>
      </c>
      <c r="F93" s="3">
        <f t="shared" ref="F93:F99" si="77">F92</f>
        <v>1</v>
      </c>
      <c r="G93" s="3">
        <f t="shared" si="71"/>
        <v>20.2</v>
      </c>
      <c r="H93" s="3" t="str">
        <f t="shared" ref="H93:I99" si="78">H92</f>
        <v>44/12</v>
      </c>
      <c r="I93" s="3">
        <f t="shared" si="78"/>
        <v>0.99</v>
      </c>
      <c r="J93" s="9">
        <f t="shared" si="66"/>
        <v>1855581.2617331727</v>
      </c>
      <c r="K93" s="7">
        <f t="shared" si="69"/>
        <v>37482.741487010084</v>
      </c>
      <c r="L93" s="7">
        <f t="shared" si="70"/>
        <v>136062.35159784634</v>
      </c>
    </row>
    <row r="94" spans="2:23" x14ac:dyDescent="0.25">
      <c r="B94" s="3">
        <v>2012</v>
      </c>
      <c r="C94" s="27">
        <v>55900363.670999989</v>
      </c>
      <c r="D94" s="3">
        <f t="shared" si="76"/>
        <v>0.84799999999999998</v>
      </c>
      <c r="E94" s="3" t="str">
        <f t="shared" si="67"/>
        <v>41,868*10^-3</v>
      </c>
      <c r="F94" s="3">
        <f t="shared" si="77"/>
        <v>1</v>
      </c>
      <c r="G94" s="3">
        <f t="shared" si="71"/>
        <v>20.2</v>
      </c>
      <c r="H94" s="3" t="str">
        <f t="shared" si="78"/>
        <v>44/12</v>
      </c>
      <c r="I94" s="3">
        <f t="shared" si="78"/>
        <v>0.99</v>
      </c>
      <c r="J94" s="9">
        <f t="shared" si="66"/>
        <v>1984690.0893984586</v>
      </c>
      <c r="K94" s="7">
        <f t="shared" si="69"/>
        <v>40090.739805848862</v>
      </c>
      <c r="L94" s="7">
        <f t="shared" si="70"/>
        <v>145529.38549523111</v>
      </c>
    </row>
    <row r="95" spans="2:23" x14ac:dyDescent="0.25">
      <c r="B95" s="3">
        <v>2013</v>
      </c>
      <c r="C95" s="27">
        <v>58572495.083999991</v>
      </c>
      <c r="D95" s="3">
        <f t="shared" si="76"/>
        <v>0.84799999999999998</v>
      </c>
      <c r="E95" s="3" t="str">
        <f t="shared" si="67"/>
        <v>41,868*10^-3</v>
      </c>
      <c r="F95" s="3">
        <f t="shared" si="77"/>
        <v>1</v>
      </c>
      <c r="G95" s="3">
        <f t="shared" si="71"/>
        <v>20.2</v>
      </c>
      <c r="H95" s="3" t="str">
        <f t="shared" si="78"/>
        <v>44/12</v>
      </c>
      <c r="I95" s="3">
        <f t="shared" si="78"/>
        <v>0.99</v>
      </c>
      <c r="J95" s="9">
        <f t="shared" si="66"/>
        <v>2079561.6141020211</v>
      </c>
      <c r="K95" s="7">
        <f t="shared" si="69"/>
        <v>42007.144604860827</v>
      </c>
      <c r="L95" s="7">
        <f t="shared" si="70"/>
        <v>152485.93491564452</v>
      </c>
    </row>
    <row r="96" spans="2:23" x14ac:dyDescent="0.25">
      <c r="B96" s="3">
        <v>2014</v>
      </c>
      <c r="C96" s="27">
        <v>60031617.589000002</v>
      </c>
      <c r="D96" s="3">
        <f t="shared" si="76"/>
        <v>0.84799999999999998</v>
      </c>
      <c r="E96" s="3" t="str">
        <f t="shared" si="76"/>
        <v>41,868*10^-3</v>
      </c>
      <c r="F96" s="3">
        <f t="shared" si="77"/>
        <v>1</v>
      </c>
      <c r="G96" s="3">
        <f t="shared" si="71"/>
        <v>20.2</v>
      </c>
      <c r="H96" s="3" t="str">
        <f t="shared" si="78"/>
        <v>44/12</v>
      </c>
      <c r="I96" s="3">
        <f t="shared" si="78"/>
        <v>0.99</v>
      </c>
      <c r="J96" s="9">
        <f t="shared" si="66"/>
        <v>2131366.392903382</v>
      </c>
      <c r="K96" s="7">
        <f t="shared" si="69"/>
        <v>43053.601136648314</v>
      </c>
      <c r="L96" s="7">
        <f t="shared" si="70"/>
        <v>156284.57212603308</v>
      </c>
    </row>
    <row r="97" spans="2:12" x14ac:dyDescent="0.25">
      <c r="B97" s="3">
        <v>2015</v>
      </c>
      <c r="C97" s="27">
        <v>57210870.372000009</v>
      </c>
      <c r="D97" s="3">
        <f t="shared" si="76"/>
        <v>0.84799999999999998</v>
      </c>
      <c r="E97" s="3" t="str">
        <f t="shared" si="76"/>
        <v>41,868*10^-3</v>
      </c>
      <c r="F97" s="3">
        <f t="shared" si="77"/>
        <v>1</v>
      </c>
      <c r="G97" s="3">
        <f t="shared" si="71"/>
        <v>20.2</v>
      </c>
      <c r="H97" s="3" t="str">
        <f t="shared" si="78"/>
        <v>44/12</v>
      </c>
      <c r="I97" s="3">
        <f t="shared" si="78"/>
        <v>0.99</v>
      </c>
      <c r="J97" s="9">
        <f t="shared" si="66"/>
        <v>2031218.4031831922</v>
      </c>
      <c r="K97" s="7">
        <f t="shared" si="69"/>
        <v>41030.611744300484</v>
      </c>
      <c r="L97" s="7">
        <f t="shared" si="70"/>
        <v>148941.12063181045</v>
      </c>
    </row>
    <row r="98" spans="2:12" x14ac:dyDescent="0.25">
      <c r="B98" s="3">
        <v>2016</v>
      </c>
      <c r="C98" s="27">
        <v>54278570.072999991</v>
      </c>
      <c r="D98" s="3">
        <f t="shared" si="76"/>
        <v>0.84799999999999998</v>
      </c>
      <c r="E98" s="3" t="str">
        <f t="shared" si="76"/>
        <v>41,868*10^-3</v>
      </c>
      <c r="F98" s="3">
        <f t="shared" si="77"/>
        <v>1</v>
      </c>
      <c r="G98" s="3">
        <f t="shared" si="71"/>
        <v>20.2</v>
      </c>
      <c r="H98" s="3" t="str">
        <f t="shared" si="78"/>
        <v>44/12</v>
      </c>
      <c r="I98" s="3">
        <f t="shared" si="78"/>
        <v>0.99</v>
      </c>
      <c r="J98" s="9">
        <f t="shared" si="66"/>
        <v>1927109.8257002763</v>
      </c>
      <c r="K98" s="7">
        <f t="shared" si="69"/>
        <v>38927.618479145582</v>
      </c>
      <c r="L98" s="7">
        <f t="shared" si="70"/>
        <v>141307.25507929819</v>
      </c>
    </row>
    <row r="99" spans="2:12" x14ac:dyDescent="0.25">
      <c r="B99" s="3">
        <v>2017</v>
      </c>
      <c r="C99" s="27">
        <v>54772292.485000022</v>
      </c>
      <c r="D99" s="3">
        <f t="shared" si="76"/>
        <v>0.84799999999999998</v>
      </c>
      <c r="E99" s="3" t="str">
        <f t="shared" si="76"/>
        <v>41,868*10^-3</v>
      </c>
      <c r="F99" s="3">
        <f t="shared" si="77"/>
        <v>1</v>
      </c>
      <c r="G99" s="3">
        <f t="shared" si="71"/>
        <v>20.2</v>
      </c>
      <c r="H99" s="3" t="str">
        <f t="shared" si="78"/>
        <v>44/12</v>
      </c>
      <c r="I99" s="3">
        <f t="shared" si="78"/>
        <v>0.99</v>
      </c>
      <c r="J99" s="9">
        <f t="shared" si="66"/>
        <v>1944638.9778141598</v>
      </c>
      <c r="K99" s="7">
        <f t="shared" si="69"/>
        <v>39281.707351846024</v>
      </c>
      <c r="L99" s="7">
        <f t="shared" si="70"/>
        <v>142592.59768720082</v>
      </c>
    </row>
    <row r="101" spans="2:12" ht="15.75" x14ac:dyDescent="0.25">
      <c r="B101" s="1" t="s">
        <v>10</v>
      </c>
    </row>
    <row r="102" spans="2:12" x14ac:dyDescent="0.25">
      <c r="B102" s="4" t="s">
        <v>5</v>
      </c>
      <c r="C102" s="5" t="s">
        <v>0</v>
      </c>
      <c r="D102" s="4" t="s">
        <v>1</v>
      </c>
      <c r="E102" s="4" t="s">
        <v>19</v>
      </c>
      <c r="F102" s="4" t="s">
        <v>2</v>
      </c>
      <c r="G102" s="4" t="s">
        <v>22</v>
      </c>
      <c r="H102" s="4" t="s">
        <v>20</v>
      </c>
      <c r="I102" s="4" t="s">
        <v>58</v>
      </c>
      <c r="J102" s="4" t="s">
        <v>55</v>
      </c>
      <c r="K102" s="4" t="s">
        <v>61</v>
      </c>
      <c r="L102" s="4" t="s">
        <v>62</v>
      </c>
    </row>
    <row r="103" spans="2:12" x14ac:dyDescent="0.25">
      <c r="B103" s="3">
        <v>2005</v>
      </c>
      <c r="C103" s="25">
        <v>4429475.4960000003</v>
      </c>
      <c r="D103" s="3">
        <v>0.82199999999999995</v>
      </c>
      <c r="E103" s="3" t="s">
        <v>52</v>
      </c>
      <c r="F103" s="3">
        <v>1</v>
      </c>
      <c r="G103" s="3">
        <v>19.5</v>
      </c>
      <c r="H103" s="3" t="s">
        <v>21</v>
      </c>
      <c r="I103" s="3">
        <v>0.99</v>
      </c>
      <c r="J103" s="9">
        <f t="shared" ref="J103:J115" si="79">C103*D103*0.041868*F103</f>
        <v>152442.59621468603</v>
      </c>
      <c r="K103" s="7">
        <f>J103*G103*0.001</f>
        <v>2972.6306261863774</v>
      </c>
      <c r="L103" s="7">
        <f>K103*3.66666666666666*I103</f>
        <v>10790.64917305653</v>
      </c>
    </row>
    <row r="104" spans="2:12" x14ac:dyDescent="0.25">
      <c r="B104" s="3">
        <v>2006</v>
      </c>
      <c r="C104" s="25">
        <v>4465962.0339999991</v>
      </c>
      <c r="D104" s="3">
        <v>0.82199999999999995</v>
      </c>
      <c r="E104" s="3" t="str">
        <f t="shared" ref="E104:E111" si="80">E103</f>
        <v>41,868*10^-3</v>
      </c>
      <c r="F104" s="3">
        <v>1</v>
      </c>
      <c r="G104" s="3">
        <f>G103</f>
        <v>19.5</v>
      </c>
      <c r="H104" s="3" t="s">
        <v>21</v>
      </c>
      <c r="I104" s="3">
        <f t="shared" ref="I104" si="81">I103</f>
        <v>0.99</v>
      </c>
      <c r="J104" s="9">
        <f t="shared" si="79"/>
        <v>153698.29851727883</v>
      </c>
      <c r="K104" s="7">
        <f t="shared" ref="K104:K115" si="82">J104*G104*0.001</f>
        <v>2997.1168210869373</v>
      </c>
      <c r="L104" s="7">
        <f t="shared" ref="L104:L115" si="83">K104*3.66666666666666*I104</f>
        <v>10879.534060545562</v>
      </c>
    </row>
    <row r="105" spans="2:12" x14ac:dyDescent="0.25">
      <c r="B105" s="3">
        <v>2007</v>
      </c>
      <c r="C105" s="25">
        <v>4890596.7550000008</v>
      </c>
      <c r="D105" s="3">
        <v>0.82199999999999995</v>
      </c>
      <c r="E105" s="3" t="str">
        <f t="shared" si="80"/>
        <v>41,868*10^-3</v>
      </c>
      <c r="F105" s="3">
        <v>1</v>
      </c>
      <c r="G105" s="3">
        <f t="shared" ref="G105:G115" si="84">G104</f>
        <v>19.5</v>
      </c>
      <c r="H105" s="3" t="s">
        <v>21</v>
      </c>
      <c r="I105" s="3">
        <f t="shared" ref="I105" si="85">I104</f>
        <v>0.99</v>
      </c>
      <c r="J105" s="9">
        <f t="shared" si="79"/>
        <v>168312.31305931552</v>
      </c>
      <c r="K105" s="7">
        <f t="shared" si="82"/>
        <v>3282.0901046566528</v>
      </c>
      <c r="L105" s="7">
        <f t="shared" si="83"/>
        <v>11913.987079903629</v>
      </c>
    </row>
    <row r="106" spans="2:12" x14ac:dyDescent="0.25">
      <c r="B106" s="3">
        <v>2008</v>
      </c>
      <c r="C106" s="25">
        <v>5227499.5320000006</v>
      </c>
      <c r="D106" s="3">
        <v>0.82199999999999995</v>
      </c>
      <c r="E106" s="3" t="str">
        <f t="shared" si="80"/>
        <v>41,868*10^-3</v>
      </c>
      <c r="F106" s="3">
        <v>1</v>
      </c>
      <c r="G106" s="3">
        <f t="shared" si="84"/>
        <v>19.5</v>
      </c>
      <c r="H106" s="3" t="s">
        <v>21</v>
      </c>
      <c r="I106" s="3">
        <f t="shared" ref="I106" si="86">I105</f>
        <v>0.99</v>
      </c>
      <c r="J106" s="9">
        <f t="shared" si="79"/>
        <v>179906.98923354791</v>
      </c>
      <c r="K106" s="7">
        <f t="shared" si="82"/>
        <v>3508.1862900541846</v>
      </c>
      <c r="L106" s="7">
        <f t="shared" si="83"/>
        <v>12734.716232896666</v>
      </c>
    </row>
    <row r="107" spans="2:12" x14ac:dyDescent="0.25">
      <c r="B107" s="3">
        <v>2009</v>
      </c>
      <c r="C107" s="6">
        <v>5428382.7380000008</v>
      </c>
      <c r="D107" s="3">
        <v>0.82199999999999995</v>
      </c>
      <c r="E107" s="3" t="str">
        <f t="shared" si="80"/>
        <v>41,868*10^-3</v>
      </c>
      <c r="F107" s="3">
        <v>1</v>
      </c>
      <c r="G107" s="3">
        <f t="shared" si="84"/>
        <v>19.5</v>
      </c>
      <c r="H107" s="3" t="s">
        <v>21</v>
      </c>
      <c r="I107" s="3">
        <f t="shared" ref="I107" si="87">I106</f>
        <v>0.99</v>
      </c>
      <c r="J107" s="9">
        <f t="shared" si="79"/>
        <v>186820.48440610809</v>
      </c>
      <c r="K107" s="7">
        <f t="shared" si="82"/>
        <v>3642.9994459191075</v>
      </c>
      <c r="L107" s="7">
        <f t="shared" si="83"/>
        <v>13224.087988686335</v>
      </c>
    </row>
    <row r="108" spans="2:12" x14ac:dyDescent="0.25">
      <c r="B108" s="3">
        <v>2010</v>
      </c>
      <c r="C108" s="6">
        <v>6250101.3030000012</v>
      </c>
      <c r="D108" s="3">
        <f>D107</f>
        <v>0.82199999999999995</v>
      </c>
      <c r="E108" s="3" t="str">
        <f t="shared" si="80"/>
        <v>41,868*10^-3</v>
      </c>
      <c r="F108" s="3">
        <f>F107</f>
        <v>1</v>
      </c>
      <c r="G108" s="3">
        <f t="shared" si="84"/>
        <v>19.5</v>
      </c>
      <c r="H108" s="3" t="str">
        <f>H107</f>
        <v>44/12</v>
      </c>
      <c r="I108" s="3">
        <f t="shared" ref="I108" si="88">I107</f>
        <v>0.99</v>
      </c>
      <c r="J108" s="9">
        <f t="shared" si="79"/>
        <v>215100.33639299133</v>
      </c>
      <c r="K108" s="7">
        <f t="shared" si="82"/>
        <v>4194.4565596633311</v>
      </c>
      <c r="L108" s="7">
        <f t="shared" si="83"/>
        <v>15225.877311577862</v>
      </c>
    </row>
    <row r="109" spans="2:12" x14ac:dyDescent="0.25">
      <c r="B109" s="3">
        <v>2011</v>
      </c>
      <c r="C109" s="6">
        <v>6955355.0269999998</v>
      </c>
      <c r="D109" s="3">
        <f t="shared" ref="D109:E115" si="89">D108</f>
        <v>0.82199999999999995</v>
      </c>
      <c r="E109" s="3" t="str">
        <f t="shared" si="80"/>
        <v>41,868*10^-3</v>
      </c>
      <c r="F109" s="3">
        <f t="shared" ref="F109:F115" si="90">F108</f>
        <v>1</v>
      </c>
      <c r="G109" s="3">
        <f t="shared" si="84"/>
        <v>19.5</v>
      </c>
      <c r="H109" s="3" t="str">
        <f t="shared" ref="H109:I115" si="91">H108</f>
        <v>44/12</v>
      </c>
      <c r="I109" s="3">
        <f t="shared" si="91"/>
        <v>0.99</v>
      </c>
      <c r="J109" s="9">
        <f t="shared" si="79"/>
        <v>239371.99311029838</v>
      </c>
      <c r="K109" s="7">
        <f t="shared" si="82"/>
        <v>4667.7538656508186</v>
      </c>
      <c r="L109" s="7">
        <f t="shared" si="83"/>
        <v>16943.946532312442</v>
      </c>
    </row>
    <row r="110" spans="2:12" x14ac:dyDescent="0.25">
      <c r="B110" s="3">
        <v>2012</v>
      </c>
      <c r="C110" s="6">
        <v>7291992.5490000006</v>
      </c>
      <c r="D110" s="3">
        <f t="shared" si="89"/>
        <v>0.82199999999999995</v>
      </c>
      <c r="E110" s="3" t="str">
        <f t="shared" si="80"/>
        <v>41,868*10^-3</v>
      </c>
      <c r="F110" s="3">
        <f t="shared" si="90"/>
        <v>1</v>
      </c>
      <c r="G110" s="3">
        <f t="shared" si="84"/>
        <v>19.5</v>
      </c>
      <c r="H110" s="3" t="str">
        <f t="shared" si="91"/>
        <v>44/12</v>
      </c>
      <c r="I110" s="3">
        <f t="shared" si="91"/>
        <v>0.99</v>
      </c>
      <c r="J110" s="9">
        <f t="shared" si="79"/>
        <v>250957.5404021393</v>
      </c>
      <c r="K110" s="7">
        <f t="shared" si="82"/>
        <v>4893.6720378417167</v>
      </c>
      <c r="L110" s="7">
        <f t="shared" si="83"/>
        <v>17764.029497365398</v>
      </c>
    </row>
    <row r="111" spans="2:12" x14ac:dyDescent="0.25">
      <c r="B111" s="3">
        <v>2013</v>
      </c>
      <c r="C111" s="6">
        <v>7224825.5029999996</v>
      </c>
      <c r="D111" s="3">
        <f t="shared" si="89"/>
        <v>0.82199999999999995</v>
      </c>
      <c r="E111" s="3" t="str">
        <f t="shared" si="80"/>
        <v>41,868*10^-3</v>
      </c>
      <c r="F111" s="3">
        <f t="shared" si="90"/>
        <v>1</v>
      </c>
      <c r="G111" s="3">
        <f t="shared" si="84"/>
        <v>19.5</v>
      </c>
      <c r="H111" s="3" t="str">
        <f t="shared" si="91"/>
        <v>44/12</v>
      </c>
      <c r="I111" s="3">
        <f t="shared" si="91"/>
        <v>0.99</v>
      </c>
      <c r="J111" s="9">
        <f t="shared" si="79"/>
        <v>248645.95319919448</v>
      </c>
      <c r="K111" s="7">
        <f t="shared" si="82"/>
        <v>4848.5960873842932</v>
      </c>
      <c r="L111" s="7">
        <f t="shared" si="83"/>
        <v>17600.403797204952</v>
      </c>
    </row>
    <row r="112" spans="2:12" x14ac:dyDescent="0.25">
      <c r="B112" s="3">
        <v>2014</v>
      </c>
      <c r="C112" s="6">
        <v>7470225.1489999993</v>
      </c>
      <c r="D112" s="3">
        <f t="shared" si="89"/>
        <v>0.82199999999999995</v>
      </c>
      <c r="E112" s="3" t="str">
        <f t="shared" si="89"/>
        <v>41,868*10^-3</v>
      </c>
      <c r="F112" s="3">
        <f t="shared" si="90"/>
        <v>1</v>
      </c>
      <c r="G112" s="3">
        <f t="shared" si="84"/>
        <v>19.5</v>
      </c>
      <c r="H112" s="3" t="str">
        <f t="shared" si="91"/>
        <v>44/12</v>
      </c>
      <c r="I112" s="3">
        <f t="shared" si="91"/>
        <v>0.99</v>
      </c>
      <c r="J112" s="9">
        <f t="shared" si="79"/>
        <v>257091.50373450888</v>
      </c>
      <c r="K112" s="7">
        <f t="shared" si="82"/>
        <v>5013.2843228229231</v>
      </c>
      <c r="L112" s="7">
        <f t="shared" si="83"/>
        <v>18198.222091847176</v>
      </c>
    </row>
    <row r="113" spans="2:15" x14ac:dyDescent="0.25">
      <c r="B113" s="3">
        <v>2015</v>
      </c>
      <c r="C113" s="6">
        <v>7355076.2189999977</v>
      </c>
      <c r="D113" s="3">
        <f t="shared" si="89"/>
        <v>0.82199999999999995</v>
      </c>
      <c r="E113" s="3" t="str">
        <f t="shared" si="89"/>
        <v>41,868*10^-3</v>
      </c>
      <c r="F113" s="3">
        <f t="shared" si="90"/>
        <v>1</v>
      </c>
      <c r="G113" s="3">
        <f t="shared" si="84"/>
        <v>19.5</v>
      </c>
      <c r="H113" s="3" t="str">
        <f t="shared" si="91"/>
        <v>44/12</v>
      </c>
      <c r="I113" s="3">
        <f t="shared" si="91"/>
        <v>0.99</v>
      </c>
      <c r="J113" s="9">
        <f t="shared" si="79"/>
        <v>253128.59619468954</v>
      </c>
      <c r="K113" s="7">
        <f t="shared" si="82"/>
        <v>4936.0076257964456</v>
      </c>
      <c r="L113" s="7">
        <f t="shared" si="83"/>
        <v>17917.707681641066</v>
      </c>
    </row>
    <row r="114" spans="2:15" x14ac:dyDescent="0.25">
      <c r="B114" s="3">
        <v>2016</v>
      </c>
      <c r="C114" s="6">
        <v>6764745.5249999994</v>
      </c>
      <c r="D114" s="3">
        <f t="shared" si="89"/>
        <v>0.82199999999999995</v>
      </c>
      <c r="E114" s="3" t="str">
        <f t="shared" si="89"/>
        <v>41,868*10^-3</v>
      </c>
      <c r="F114" s="3">
        <f t="shared" si="90"/>
        <v>1</v>
      </c>
      <c r="G114" s="3">
        <f t="shared" si="84"/>
        <v>19.5</v>
      </c>
      <c r="H114" s="3" t="str">
        <f t="shared" si="91"/>
        <v>44/12</v>
      </c>
      <c r="I114" s="3">
        <f t="shared" si="91"/>
        <v>0.99</v>
      </c>
      <c r="J114" s="9">
        <f t="shared" si="79"/>
        <v>232812.07255665539</v>
      </c>
      <c r="K114" s="7">
        <f t="shared" si="82"/>
        <v>4539.8354148547796</v>
      </c>
      <c r="L114" s="7">
        <f t="shared" si="83"/>
        <v>16479.602555922818</v>
      </c>
    </row>
    <row r="115" spans="2:15" x14ac:dyDescent="0.25">
      <c r="B115" s="3">
        <v>2017</v>
      </c>
      <c r="C115" s="6">
        <v>6694180.3680000007</v>
      </c>
      <c r="D115" s="3">
        <f t="shared" si="89"/>
        <v>0.82199999999999995</v>
      </c>
      <c r="E115" s="3" t="str">
        <f t="shared" si="89"/>
        <v>41,868*10^-3</v>
      </c>
      <c r="F115" s="3">
        <f t="shared" si="90"/>
        <v>1</v>
      </c>
      <c r="G115" s="3">
        <f t="shared" si="84"/>
        <v>19.5</v>
      </c>
      <c r="H115" s="3" t="str">
        <f t="shared" si="91"/>
        <v>44/12</v>
      </c>
      <c r="I115" s="3">
        <f t="shared" si="91"/>
        <v>0.99</v>
      </c>
      <c r="J115" s="9">
        <f t="shared" si="79"/>
        <v>230383.53767818256</v>
      </c>
      <c r="K115" s="7">
        <f t="shared" si="82"/>
        <v>4492.4789847245602</v>
      </c>
      <c r="L115" s="7">
        <f t="shared" si="83"/>
        <v>16307.698714550123</v>
      </c>
    </row>
    <row r="117" spans="2:15" ht="15.75" x14ac:dyDescent="0.25">
      <c r="B117" s="1" t="s">
        <v>11</v>
      </c>
    </row>
    <row r="118" spans="2:15" x14ac:dyDescent="0.25">
      <c r="B118" s="4" t="s">
        <v>5</v>
      </c>
      <c r="C118" s="5" t="s">
        <v>0</v>
      </c>
      <c r="D118" s="4" t="s">
        <v>1</v>
      </c>
      <c r="E118" s="4" t="s">
        <v>19</v>
      </c>
      <c r="F118" s="4" t="s">
        <v>2</v>
      </c>
      <c r="G118" s="4" t="s">
        <v>22</v>
      </c>
      <c r="H118" s="4" t="s">
        <v>20</v>
      </c>
      <c r="I118" s="4" t="s">
        <v>58</v>
      </c>
      <c r="J118" s="4" t="s">
        <v>55</v>
      </c>
      <c r="K118" s="4" t="s">
        <v>61</v>
      </c>
      <c r="L118" s="4" t="s">
        <v>62</v>
      </c>
    </row>
    <row r="119" spans="2:15" x14ac:dyDescent="0.25">
      <c r="B119" s="3">
        <v>2005</v>
      </c>
      <c r="C119" s="25">
        <v>58769.064000000006</v>
      </c>
      <c r="D119" s="3">
        <v>0.82199999999999995</v>
      </c>
      <c r="E119" s="3" t="s">
        <v>52</v>
      </c>
      <c r="F119" s="3">
        <v>1</v>
      </c>
      <c r="G119" s="3">
        <v>19.600000000000001</v>
      </c>
      <c r="H119" s="3" t="s">
        <v>21</v>
      </c>
      <c r="I119" s="3">
        <v>0.99</v>
      </c>
      <c r="J119" s="9">
        <f t="shared" ref="J119:J131" si="92">C119*D119*0.041868*F119</f>
        <v>2022.5664870157441</v>
      </c>
      <c r="K119" s="7">
        <f>J119*G119*0.001</f>
        <v>39.642303145508585</v>
      </c>
      <c r="L119" s="7">
        <f>K119*3.66666666666666*I119</f>
        <v>143.90156041819591</v>
      </c>
      <c r="N119" s="3"/>
    </row>
    <row r="120" spans="2:15" x14ac:dyDescent="0.25">
      <c r="B120" s="3">
        <v>2006</v>
      </c>
      <c r="C120" s="25">
        <v>42236.219999999994</v>
      </c>
      <c r="D120" s="3">
        <v>0.82199999999999995</v>
      </c>
      <c r="E120" s="3" t="str">
        <f t="shared" ref="E120:E127" si="93">E119</f>
        <v>41,868*10^-3</v>
      </c>
      <c r="F120" s="3">
        <v>1</v>
      </c>
      <c r="G120" s="3">
        <f>G119</f>
        <v>19.600000000000001</v>
      </c>
      <c r="H120" s="3" t="s">
        <v>21</v>
      </c>
      <c r="I120" s="3">
        <f t="shared" ref="I120" si="94">I119</f>
        <v>0.99</v>
      </c>
      <c r="J120" s="9">
        <f t="shared" si="92"/>
        <v>1453.5804604651198</v>
      </c>
      <c r="K120" s="7">
        <f t="shared" ref="K120:K131" si="95">J120*G120*0.001</f>
        <v>28.490177025116353</v>
      </c>
      <c r="L120" s="7">
        <f t="shared" ref="L120:L131" si="96">K120*3.66666666666666*I120</f>
        <v>103.41934260117218</v>
      </c>
      <c r="N120" s="3"/>
    </row>
    <row r="121" spans="2:15" x14ac:dyDescent="0.25">
      <c r="B121" s="3">
        <v>2007</v>
      </c>
      <c r="C121" s="25">
        <v>30671.399000000005</v>
      </c>
      <c r="D121" s="3">
        <v>0.82199999999999995</v>
      </c>
      <c r="E121" s="3" t="str">
        <f t="shared" si="93"/>
        <v>41,868*10^-3</v>
      </c>
      <c r="F121" s="3">
        <v>1</v>
      </c>
      <c r="G121" s="3">
        <f t="shared" ref="G121:G131" si="97">G120</f>
        <v>19.600000000000001</v>
      </c>
      <c r="H121" s="3" t="s">
        <v>21</v>
      </c>
      <c r="I121" s="3">
        <f t="shared" ref="I121" si="98">I120</f>
        <v>0.99</v>
      </c>
      <c r="J121" s="9">
        <f t="shared" si="92"/>
        <v>1055.5714095989042</v>
      </c>
      <c r="K121" s="7">
        <f t="shared" si="95"/>
        <v>20.689199628138525</v>
      </c>
      <c r="L121" s="7">
        <f t="shared" si="96"/>
        <v>75.101794650142708</v>
      </c>
      <c r="N121" s="3"/>
    </row>
    <row r="122" spans="2:15" x14ac:dyDescent="0.25">
      <c r="B122" s="3">
        <v>2008</v>
      </c>
      <c r="C122" s="25">
        <v>24281.163999999997</v>
      </c>
      <c r="D122" s="3">
        <v>0.82199999999999995</v>
      </c>
      <c r="E122" s="3" t="str">
        <f t="shared" si="93"/>
        <v>41,868*10^-3</v>
      </c>
      <c r="F122" s="3">
        <v>1</v>
      </c>
      <c r="G122" s="3">
        <f t="shared" si="97"/>
        <v>19.600000000000001</v>
      </c>
      <c r="H122" s="3" t="s">
        <v>21</v>
      </c>
      <c r="I122" s="3">
        <f t="shared" ref="I122" si="99">I121</f>
        <v>0.99</v>
      </c>
      <c r="J122" s="9">
        <f t="shared" si="92"/>
        <v>835.64830251734384</v>
      </c>
      <c r="K122" s="7">
        <f t="shared" si="95"/>
        <v>16.378706729339939</v>
      </c>
      <c r="L122" s="7">
        <f t="shared" si="96"/>
        <v>59.454705427503868</v>
      </c>
      <c r="N122" s="3"/>
    </row>
    <row r="123" spans="2:15" x14ac:dyDescent="0.25">
      <c r="B123" s="3">
        <v>2009</v>
      </c>
      <c r="C123" s="6">
        <v>16329.272999999999</v>
      </c>
      <c r="D123" s="3">
        <v>0.82199999999999995</v>
      </c>
      <c r="E123" s="3" t="str">
        <f t="shared" si="93"/>
        <v>41,868*10^-3</v>
      </c>
      <c r="F123" s="3">
        <v>1</v>
      </c>
      <c r="G123" s="3">
        <f t="shared" si="97"/>
        <v>19.600000000000001</v>
      </c>
      <c r="H123" s="3" t="s">
        <v>21</v>
      </c>
      <c r="I123" s="3">
        <f t="shared" ref="I123" si="100">I122</f>
        <v>0.99</v>
      </c>
      <c r="J123" s="9">
        <f t="shared" si="92"/>
        <v>561.98002961440795</v>
      </c>
      <c r="K123" s="7">
        <f t="shared" si="95"/>
        <v>11.014808580442397</v>
      </c>
      <c r="L123" s="7">
        <f t="shared" si="96"/>
        <v>39.98375514700583</v>
      </c>
      <c r="N123" s="3" t="s">
        <v>30</v>
      </c>
      <c r="O123" t="s">
        <v>34</v>
      </c>
    </row>
    <row r="124" spans="2:15" x14ac:dyDescent="0.25">
      <c r="B124" s="3">
        <v>2010</v>
      </c>
      <c r="C124" s="6">
        <v>15349.496999999999</v>
      </c>
      <c r="D124" s="3">
        <f>D123</f>
        <v>0.82199999999999995</v>
      </c>
      <c r="E124" s="3" t="str">
        <f t="shared" si="93"/>
        <v>41,868*10^-3</v>
      </c>
      <c r="F124" s="3">
        <f>F123</f>
        <v>1</v>
      </c>
      <c r="G124" s="3">
        <f t="shared" si="97"/>
        <v>19.600000000000001</v>
      </c>
      <c r="H124" s="3" t="str">
        <f>H123</f>
        <v>44/12</v>
      </c>
      <c r="I124" s="3">
        <f t="shared" ref="I124" si="101">I123</f>
        <v>0.99</v>
      </c>
      <c r="J124" s="9">
        <f t="shared" si="92"/>
        <v>528.26055260551198</v>
      </c>
      <c r="K124" s="7">
        <f t="shared" si="95"/>
        <v>10.353906831068036</v>
      </c>
      <c r="L124" s="7">
        <f t="shared" si="96"/>
        <v>37.584681796776898</v>
      </c>
      <c r="N124" s="3"/>
    </row>
    <row r="125" spans="2:15" x14ac:dyDescent="0.25">
      <c r="B125" s="3">
        <v>2011</v>
      </c>
      <c r="C125" s="6">
        <v>14274.934000000001</v>
      </c>
      <c r="D125" s="3">
        <f t="shared" ref="D125:E131" si="102">D124</f>
        <v>0.82199999999999995</v>
      </c>
      <c r="E125" s="3" t="str">
        <f t="shared" si="93"/>
        <v>41,868*10^-3</v>
      </c>
      <c r="F125" s="3">
        <f t="shared" ref="F125:F131" si="103">F124</f>
        <v>1</v>
      </c>
      <c r="G125" s="3">
        <f t="shared" si="97"/>
        <v>19.600000000000001</v>
      </c>
      <c r="H125" s="3" t="str">
        <f t="shared" ref="H125:I131" si="104">H124</f>
        <v>44/12</v>
      </c>
      <c r="I125" s="3">
        <f t="shared" si="104"/>
        <v>0.99</v>
      </c>
      <c r="J125" s="9">
        <f t="shared" si="92"/>
        <v>491.27893397726399</v>
      </c>
      <c r="K125" s="7">
        <f t="shared" si="95"/>
        <v>9.6290671059543751</v>
      </c>
      <c r="L125" s="7">
        <f t="shared" si="96"/>
        <v>34.953513594614314</v>
      </c>
      <c r="N125" s="3" t="s">
        <v>33</v>
      </c>
      <c r="O125" t="s">
        <v>26</v>
      </c>
    </row>
    <row r="126" spans="2:15" x14ac:dyDescent="0.25">
      <c r="B126" s="3">
        <v>2012</v>
      </c>
      <c r="C126" s="6">
        <v>11581.012000000001</v>
      </c>
      <c r="D126" s="3">
        <f t="shared" si="102"/>
        <v>0.82199999999999995</v>
      </c>
      <c r="E126" s="3" t="str">
        <f t="shared" si="93"/>
        <v>41,868*10^-3</v>
      </c>
      <c r="F126" s="3">
        <f t="shared" si="103"/>
        <v>1</v>
      </c>
      <c r="G126" s="3">
        <f t="shared" si="97"/>
        <v>19.600000000000001</v>
      </c>
      <c r="H126" s="3" t="str">
        <f t="shared" si="104"/>
        <v>44/12</v>
      </c>
      <c r="I126" s="3">
        <f t="shared" si="104"/>
        <v>0.99</v>
      </c>
      <c r="J126" s="9">
        <f t="shared" si="92"/>
        <v>398.56627216195204</v>
      </c>
      <c r="K126" s="7">
        <f t="shared" si="95"/>
        <v>7.8118989343742609</v>
      </c>
      <c r="L126" s="7">
        <f t="shared" si="96"/>
        <v>28.357193131778512</v>
      </c>
      <c r="N126" s="3"/>
      <c r="O126" t="s">
        <v>27</v>
      </c>
    </row>
    <row r="127" spans="2:15" x14ac:dyDescent="0.25">
      <c r="B127" s="3">
        <v>2013</v>
      </c>
      <c r="C127" s="6">
        <v>9422.518</v>
      </c>
      <c r="D127" s="3">
        <f t="shared" si="102"/>
        <v>0.82199999999999995</v>
      </c>
      <c r="E127" s="3" t="str">
        <f t="shared" si="93"/>
        <v>41,868*10^-3</v>
      </c>
      <c r="F127" s="3">
        <f t="shared" si="103"/>
        <v>1</v>
      </c>
      <c r="G127" s="3">
        <f t="shared" si="97"/>
        <v>19.600000000000001</v>
      </c>
      <c r="H127" s="3" t="str">
        <f t="shared" si="104"/>
        <v>44/12</v>
      </c>
      <c r="I127" s="3">
        <f t="shared" si="104"/>
        <v>0.99</v>
      </c>
      <c r="J127" s="9">
        <f t="shared" si="92"/>
        <v>324.28063053892799</v>
      </c>
      <c r="K127" s="7">
        <f t="shared" si="95"/>
        <v>6.3559003585629892</v>
      </c>
      <c r="L127" s="7">
        <f t="shared" si="96"/>
        <v>23.071918301583608</v>
      </c>
      <c r="N127" s="3"/>
      <c r="O127" t="s">
        <v>28</v>
      </c>
    </row>
    <row r="128" spans="2:15" x14ac:dyDescent="0.25">
      <c r="B128" s="3">
        <v>2014</v>
      </c>
      <c r="C128" s="6">
        <v>7283.9900000000016</v>
      </c>
      <c r="D128" s="3">
        <f t="shared" si="102"/>
        <v>0.82199999999999995</v>
      </c>
      <c r="E128" s="3" t="str">
        <f t="shared" si="102"/>
        <v>41,868*10^-3</v>
      </c>
      <c r="F128" s="3">
        <f t="shared" si="103"/>
        <v>1</v>
      </c>
      <c r="G128" s="3">
        <f t="shared" si="97"/>
        <v>19.600000000000001</v>
      </c>
      <c r="H128" s="3" t="str">
        <f t="shared" si="104"/>
        <v>44/12</v>
      </c>
      <c r="I128" s="3">
        <f t="shared" si="104"/>
        <v>0.99</v>
      </c>
      <c r="J128" s="9">
        <f t="shared" si="92"/>
        <v>250.68212870904003</v>
      </c>
      <c r="K128" s="7">
        <f t="shared" si="95"/>
        <v>4.9133697226971851</v>
      </c>
      <c r="L128" s="7">
        <f t="shared" si="96"/>
        <v>17.83553209339075</v>
      </c>
      <c r="N128" s="3"/>
      <c r="O128" t="s">
        <v>29</v>
      </c>
    </row>
    <row r="129" spans="2:15" x14ac:dyDescent="0.25">
      <c r="B129" s="3">
        <v>2015</v>
      </c>
      <c r="C129" s="6">
        <v>5773.8749999999991</v>
      </c>
      <c r="D129" s="3">
        <f t="shared" si="102"/>
        <v>0.82199999999999995</v>
      </c>
      <c r="E129" s="3" t="str">
        <f t="shared" si="102"/>
        <v>41,868*10^-3</v>
      </c>
      <c r="F129" s="3">
        <f t="shared" si="103"/>
        <v>1</v>
      </c>
      <c r="G129" s="3">
        <f t="shared" si="97"/>
        <v>19.600000000000001</v>
      </c>
      <c r="H129" s="3" t="str">
        <f t="shared" si="104"/>
        <v>44/12</v>
      </c>
      <c r="I129" s="3">
        <f t="shared" si="104"/>
        <v>0.99</v>
      </c>
      <c r="J129" s="9">
        <f t="shared" si="92"/>
        <v>198.71077196699997</v>
      </c>
      <c r="K129" s="7">
        <f t="shared" si="95"/>
        <v>3.8947311305532</v>
      </c>
      <c r="L129" s="7">
        <f t="shared" si="96"/>
        <v>14.13787400390809</v>
      </c>
    </row>
    <row r="130" spans="2:15" x14ac:dyDescent="0.25">
      <c r="B130" s="3">
        <v>2016</v>
      </c>
      <c r="C130" s="6">
        <v>5999.4599999999991</v>
      </c>
      <c r="D130" s="3">
        <f t="shared" si="102"/>
        <v>0.82199999999999995</v>
      </c>
      <c r="E130" s="3" t="str">
        <f t="shared" si="102"/>
        <v>41,868*10^-3</v>
      </c>
      <c r="F130" s="3">
        <f t="shared" si="103"/>
        <v>1</v>
      </c>
      <c r="G130" s="3">
        <f t="shared" si="97"/>
        <v>19.600000000000001</v>
      </c>
      <c r="H130" s="3" t="str">
        <f t="shared" si="104"/>
        <v>44/12</v>
      </c>
      <c r="I130" s="3">
        <f t="shared" si="104"/>
        <v>0.99</v>
      </c>
      <c r="J130" s="9">
        <f t="shared" si="92"/>
        <v>206.47439163215998</v>
      </c>
      <c r="K130" s="7">
        <f t="shared" si="95"/>
        <v>4.0468980759903355</v>
      </c>
      <c r="L130" s="7">
        <f t="shared" si="96"/>
        <v>14.690240015844891</v>
      </c>
      <c r="N130" s="3" t="s">
        <v>32</v>
      </c>
      <c r="O130" t="s">
        <v>35</v>
      </c>
    </row>
    <row r="131" spans="2:15" x14ac:dyDescent="0.25">
      <c r="B131" s="3">
        <v>2017</v>
      </c>
      <c r="C131" s="6">
        <v>5387.2579999999989</v>
      </c>
      <c r="D131" s="3">
        <f t="shared" si="102"/>
        <v>0.82199999999999995</v>
      </c>
      <c r="E131" s="3" t="str">
        <f t="shared" si="102"/>
        <v>41,868*10^-3</v>
      </c>
      <c r="F131" s="3">
        <f t="shared" si="103"/>
        <v>1</v>
      </c>
      <c r="G131" s="3">
        <f t="shared" si="97"/>
        <v>19.600000000000001</v>
      </c>
      <c r="H131" s="3" t="str">
        <f t="shared" si="104"/>
        <v>44/12</v>
      </c>
      <c r="I131" s="3">
        <f t="shared" si="104"/>
        <v>0.99</v>
      </c>
      <c r="J131" s="9">
        <f t="shared" si="92"/>
        <v>185.40515614996795</v>
      </c>
      <c r="K131" s="7">
        <f t="shared" si="95"/>
        <v>3.6339410605393723</v>
      </c>
      <c r="L131" s="7">
        <f t="shared" si="96"/>
        <v>13.191206049757897</v>
      </c>
      <c r="O131" t="s">
        <v>36</v>
      </c>
    </row>
    <row r="132" spans="2:15" x14ac:dyDescent="0.25">
      <c r="O132" t="s">
        <v>37</v>
      </c>
    </row>
    <row r="133" spans="2:15" ht="17.25" x14ac:dyDescent="0.25">
      <c r="D133" s="3" t="s">
        <v>51</v>
      </c>
      <c r="O133" t="s">
        <v>38</v>
      </c>
    </row>
    <row r="134" spans="2:15" x14ac:dyDescent="0.25">
      <c r="B134" s="4"/>
      <c r="C134" s="4"/>
      <c r="D134" s="8" t="s">
        <v>49</v>
      </c>
      <c r="E134" s="4"/>
      <c r="F134" s="4"/>
      <c r="G134" s="4"/>
      <c r="O134" t="s">
        <v>39</v>
      </c>
    </row>
    <row r="135" spans="2:15" x14ac:dyDescent="0.25">
      <c r="B135" s="3"/>
      <c r="D135" s="8" t="s">
        <v>50</v>
      </c>
      <c r="E135" s="3"/>
      <c r="F135" s="3"/>
      <c r="G135" s="3"/>
      <c r="O135" t="s">
        <v>40</v>
      </c>
    </row>
    <row r="136" spans="2:15" x14ac:dyDescent="0.25">
      <c r="B136" s="3"/>
      <c r="E136" s="3"/>
      <c r="F136" s="3"/>
      <c r="G136" s="3"/>
      <c r="O136" t="s">
        <v>41</v>
      </c>
    </row>
    <row r="137" spans="2:15" x14ac:dyDescent="0.25">
      <c r="B137" s="3"/>
      <c r="E137" s="3"/>
      <c r="F137" s="3"/>
      <c r="G137" s="3"/>
      <c r="O137" t="s">
        <v>43</v>
      </c>
    </row>
    <row r="138" spans="2:15" x14ac:dyDescent="0.25">
      <c r="B138" s="3"/>
      <c r="E138" s="3"/>
      <c r="F138" s="3"/>
      <c r="G138" s="3"/>
      <c r="O138" t="s">
        <v>44</v>
      </c>
    </row>
    <row r="139" spans="2:15" x14ac:dyDescent="0.25">
      <c r="B139" s="3"/>
      <c r="E139" s="3"/>
      <c r="F139" s="3"/>
      <c r="G139" s="3"/>
    </row>
    <row r="140" spans="2:15" x14ac:dyDescent="0.25">
      <c r="B140" s="3"/>
      <c r="E140" s="3"/>
      <c r="F140" s="3"/>
      <c r="G140" s="3"/>
      <c r="N140" s="3" t="s">
        <v>31</v>
      </c>
      <c r="O140" t="s">
        <v>42</v>
      </c>
    </row>
    <row r="141" spans="2:15" x14ac:dyDescent="0.25">
      <c r="B141" s="3"/>
      <c r="E141" s="3"/>
      <c r="F141" s="3"/>
      <c r="G141" s="3"/>
    </row>
    <row r="142" spans="2:15" x14ac:dyDescent="0.25">
      <c r="B142" s="3"/>
      <c r="E142" s="3"/>
      <c r="F142" s="3"/>
      <c r="G142" s="3"/>
    </row>
    <row r="143" spans="2:15" x14ac:dyDescent="0.25">
      <c r="B143" s="3"/>
      <c r="E143" s="3"/>
      <c r="F143" s="3"/>
      <c r="G143" s="3"/>
    </row>
  </sheetData>
  <mergeCells count="1">
    <mergeCell ref="B1:D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8"/>
  <sheetViews>
    <sheetView zoomScaleNormal="100" workbookViewId="0">
      <selection activeCell="D22" sqref="D22"/>
    </sheetView>
  </sheetViews>
  <sheetFormatPr defaultRowHeight="15" x14ac:dyDescent="0.25"/>
  <cols>
    <col min="3" max="3" width="15.85546875" bestFit="1" customWidth="1"/>
    <col min="4" max="4" width="17.28515625" bestFit="1" customWidth="1"/>
    <col min="5" max="5" width="36.140625" customWidth="1"/>
    <col min="6" max="6" width="33.28515625" customWidth="1"/>
    <col min="7" max="7" width="12" customWidth="1"/>
    <col min="8" max="8" width="12" bestFit="1" customWidth="1"/>
    <col min="9" max="9" width="29.42578125" bestFit="1" customWidth="1"/>
    <col min="10" max="10" width="13.7109375" bestFit="1" customWidth="1"/>
    <col min="11" max="11" width="12" bestFit="1" customWidth="1"/>
    <col min="17" max="17" width="15.85546875" bestFit="1" customWidth="1"/>
    <col min="18" max="18" width="12" bestFit="1" customWidth="1"/>
    <col min="19" max="19" width="17.5703125" style="3" bestFit="1" customWidth="1"/>
    <col min="20" max="20" width="13.7109375" bestFit="1" customWidth="1"/>
    <col min="21" max="21" width="22.140625" bestFit="1" customWidth="1"/>
    <col min="22" max="22" width="18.140625" bestFit="1" customWidth="1"/>
    <col min="23" max="23" width="17.5703125" bestFit="1" customWidth="1"/>
    <col min="24" max="24" width="25.7109375" bestFit="1" customWidth="1"/>
  </cols>
  <sheetData>
    <row r="2" spans="2:24" ht="23.25" x14ac:dyDescent="0.35">
      <c r="B2" s="31" t="s">
        <v>45</v>
      </c>
      <c r="C2" s="31"/>
      <c r="D2" s="31"/>
    </row>
    <row r="3" spans="2:24" x14ac:dyDescent="0.25">
      <c r="S3" s="17"/>
    </row>
    <row r="5" spans="2:24" ht="15.75" customHeight="1" x14ac:dyDescent="0.25">
      <c r="B5" s="18" t="s">
        <v>3</v>
      </c>
      <c r="C5" s="17">
        <v>1000000</v>
      </c>
      <c r="D5" s="17">
        <v>1000000</v>
      </c>
      <c r="E5" s="32" t="s">
        <v>57</v>
      </c>
      <c r="F5" s="32" t="s">
        <v>56</v>
      </c>
      <c r="H5" s="18" t="s">
        <v>3</v>
      </c>
      <c r="I5" s="17">
        <v>1000000</v>
      </c>
      <c r="K5" s="3"/>
    </row>
    <row r="6" spans="2:24" ht="18" x14ac:dyDescent="0.35">
      <c r="B6" s="4" t="s">
        <v>5</v>
      </c>
      <c r="C6" s="4" t="s">
        <v>47</v>
      </c>
      <c r="D6" s="4" t="s">
        <v>53</v>
      </c>
      <c r="E6" s="32"/>
      <c r="F6" s="32"/>
      <c r="H6" s="4" t="s">
        <v>5</v>
      </c>
      <c r="I6" s="4" t="s">
        <v>59</v>
      </c>
      <c r="J6" s="4" t="s">
        <v>63</v>
      </c>
      <c r="K6" s="4" t="s">
        <v>65</v>
      </c>
      <c r="T6" s="4"/>
      <c r="U6" s="4"/>
      <c r="V6" s="4"/>
      <c r="W6" s="4"/>
      <c r="X6" s="4"/>
    </row>
    <row r="7" spans="2:24" x14ac:dyDescent="0.25">
      <c r="B7" s="3">
        <v>2005</v>
      </c>
      <c r="C7" s="12">
        <v>1842818.4019999993</v>
      </c>
      <c r="D7" s="12">
        <v>1712074.2547537554</v>
      </c>
      <c r="E7" s="23" t="s">
        <v>54</v>
      </c>
      <c r="F7" s="23" t="s">
        <v>54</v>
      </c>
      <c r="H7" s="3">
        <v>2005</v>
      </c>
      <c r="I7" s="12">
        <f>C7</f>
        <v>1842818.4019999993</v>
      </c>
      <c r="J7">
        <f>'Emissões Brasil'!$L$23+'Emissões Brasil'!$L$87</f>
        <v>154061.70602926984</v>
      </c>
      <c r="K7" s="3">
        <f t="shared" ref="K7:K10" si="0">J7/I7</f>
        <v>8.3601132841992262E-2</v>
      </c>
      <c r="T7" s="19"/>
      <c r="U7" s="19"/>
      <c r="V7" s="19"/>
      <c r="W7" s="19"/>
      <c r="X7" s="19"/>
    </row>
    <row r="8" spans="2:24" x14ac:dyDescent="0.25">
      <c r="B8" s="3">
        <v>2006</v>
      </c>
      <c r="C8" s="12">
        <v>2049289.9779999999</v>
      </c>
      <c r="D8" s="12">
        <v>1910748.6572286543</v>
      </c>
      <c r="E8">
        <v>3.9619887089948378</v>
      </c>
      <c r="F8">
        <v>3.6862154032277998</v>
      </c>
      <c r="H8" s="3">
        <v>2006</v>
      </c>
      <c r="I8" s="12">
        <f>I7*(1+F8/100)</f>
        <v>1910748.6577880397</v>
      </c>
      <c r="J8">
        <f>'Emissões Brasil'!$L$24+'Emissões Brasil'!$L$88</f>
        <v>154652.86617824651</v>
      </c>
      <c r="K8" s="3">
        <f t="shared" si="0"/>
        <v>8.0938361802791459E-2</v>
      </c>
      <c r="T8" s="19"/>
      <c r="U8" s="19"/>
      <c r="V8" s="19"/>
      <c r="W8" s="19"/>
      <c r="X8" s="19"/>
    </row>
    <row r="9" spans="2:24" x14ac:dyDescent="0.25">
      <c r="B9" s="3">
        <v>2007</v>
      </c>
      <c r="C9" s="12">
        <v>2319528.2809700076</v>
      </c>
      <c r="D9" s="12">
        <v>2168132.5683186166</v>
      </c>
      <c r="E9">
        <v>10.272346904439459</v>
      </c>
      <c r="F9">
        <v>5.7992074878777</v>
      </c>
      <c r="H9" s="3">
        <v>2007</v>
      </c>
      <c r="I9" s="12">
        <f t="shared" ref="I9:I18" si="1">I8*(1+F9/100)</f>
        <v>2021556.9370250064</v>
      </c>
      <c r="J9">
        <f>'Emissões Brasil'!$L$25+'Emissões Brasil'!$L$89</f>
        <v>161993.831228033</v>
      </c>
      <c r="K9" s="3">
        <f t="shared" si="0"/>
        <v>8.0133202414980592E-2</v>
      </c>
      <c r="T9" s="19"/>
      <c r="U9" s="19"/>
      <c r="V9" s="19"/>
      <c r="W9" s="19"/>
      <c r="X9" s="19"/>
    </row>
    <row r="10" spans="2:24" x14ac:dyDescent="0.25">
      <c r="B10" s="3">
        <v>2008</v>
      </c>
      <c r="C10" s="12">
        <v>2626477.7160000158</v>
      </c>
      <c r="D10" s="12">
        <v>2428003.4973515044</v>
      </c>
      <c r="E10">
        <v>15.889835780980434</v>
      </c>
      <c r="F10">
        <v>4.6766070181033736</v>
      </c>
      <c r="H10" s="3">
        <v>2008</v>
      </c>
      <c r="I10" s="12">
        <f t="shared" si="1"/>
        <v>2116097.2106168736</v>
      </c>
      <c r="J10">
        <f>'Emissões Brasil'!$L$26+'Emissões Brasil'!$L$90</f>
        <v>172218.18444506498</v>
      </c>
      <c r="K10" s="3">
        <f t="shared" si="0"/>
        <v>8.1384817096782067E-2</v>
      </c>
      <c r="T10" s="19"/>
      <c r="U10" s="19"/>
      <c r="V10" s="19"/>
      <c r="W10" s="19"/>
      <c r="X10" s="19"/>
    </row>
    <row r="11" spans="2:24" x14ac:dyDescent="0.25">
      <c r="B11" s="3">
        <v>2009</v>
      </c>
      <c r="C11" s="12">
        <v>2849762.8219800033</v>
      </c>
      <c r="D11" s="12">
        <v>2623933.8409837941</v>
      </c>
      <c r="E11">
        <v>15.744032457320657</v>
      </c>
      <c r="F11">
        <v>-9.6854453873096436E-2</v>
      </c>
      <c r="H11" s="3">
        <v>2009</v>
      </c>
      <c r="I11" s="12">
        <f t="shared" si="1"/>
        <v>2114047.6762201069</v>
      </c>
      <c r="J11">
        <f>'Emissões Brasil'!$L$27+'Emissões Brasil'!$L$91</f>
        <v>171524.57770159186</v>
      </c>
      <c r="K11" s="3">
        <f>J11/I11</f>
        <v>8.1135624154075769E-2</v>
      </c>
      <c r="T11" s="19"/>
      <c r="U11" s="19"/>
      <c r="V11" s="19"/>
      <c r="W11" s="19"/>
      <c r="X11" s="19"/>
    </row>
    <row r="12" spans="2:24" x14ac:dyDescent="0.25">
      <c r="B12" s="3">
        <v>2010</v>
      </c>
      <c r="C12" s="12">
        <v>3302840.0000000014</v>
      </c>
      <c r="D12" s="12">
        <v>3048567.6172631634</v>
      </c>
      <c r="E12">
        <v>24.45750459170776</v>
      </c>
      <c r="F12">
        <v>6.9761866558751828</v>
      </c>
      <c r="H12" s="3">
        <v>2010</v>
      </c>
      <c r="I12" s="12">
        <f t="shared" si="1"/>
        <v>2261527.5881074136</v>
      </c>
      <c r="J12">
        <f>'Emissões Brasil'!$L$28+'Emissões Brasil'!$L$92</f>
        <v>194195.023391447</v>
      </c>
      <c r="K12" s="3">
        <f t="shared" ref="K12:K18" si="2">J12/I12</f>
        <v>8.5868960614343612E-2</v>
      </c>
      <c r="T12" s="19"/>
      <c r="U12" s="19"/>
      <c r="V12" s="19"/>
      <c r="W12" s="19"/>
      <c r="X12" s="19"/>
    </row>
    <row r="13" spans="2:24" x14ac:dyDescent="0.25">
      <c r="B13" s="3">
        <v>2011</v>
      </c>
      <c r="C13" s="12">
        <v>3720461.0000000009</v>
      </c>
      <c r="D13" s="12">
        <v>3426470</v>
      </c>
      <c r="E13">
        <v>29.403972378304417</v>
      </c>
      <c r="F13">
        <v>3.743142265444277</v>
      </c>
      <c r="H13" s="3">
        <v>2011</v>
      </c>
      <c r="I13" s="12">
        <f t="shared" si="1"/>
        <v>2346179.783102545</v>
      </c>
      <c r="J13">
        <f>'Emissões Brasil'!$L$29+'Emissões Brasil'!$L$93</f>
        <v>214561.1004841876</v>
      </c>
      <c r="K13" s="3">
        <f t="shared" si="2"/>
        <v>9.1451261335333794E-2</v>
      </c>
      <c r="T13" s="19"/>
      <c r="U13" s="19"/>
      <c r="V13" s="19"/>
      <c r="W13" s="19"/>
      <c r="X13" s="19"/>
    </row>
    <row r="14" spans="2:24" x14ac:dyDescent="0.25">
      <c r="B14" s="3">
        <v>2012</v>
      </c>
      <c r="C14" s="12">
        <v>4094259.0000000009</v>
      </c>
      <c r="D14" s="12">
        <v>3780432</v>
      </c>
      <c r="E14">
        <v>31.890050419394782</v>
      </c>
      <c r="F14">
        <v>1.611923898678147</v>
      </c>
      <c r="H14" s="3">
        <v>2012</v>
      </c>
      <c r="I14" s="12">
        <f t="shared" si="1"/>
        <v>2383998.4157323302</v>
      </c>
      <c r="J14">
        <f>'Emissões Brasil'!$L$30+'Emissões Brasil'!$L$94</f>
        <v>233331.88440761529</v>
      </c>
      <c r="K14" s="3">
        <f t="shared" si="2"/>
        <v>9.7874177628569883E-2</v>
      </c>
      <c r="T14" s="19"/>
      <c r="U14" s="19"/>
      <c r="V14" s="19"/>
      <c r="W14" s="19"/>
      <c r="X14" s="19"/>
    </row>
    <row r="15" spans="2:24" x14ac:dyDescent="0.25">
      <c r="B15" s="3">
        <v>2013</v>
      </c>
      <c r="C15" s="12">
        <v>4553759.9999999981</v>
      </c>
      <c r="D15" s="12">
        <v>4212000</v>
      </c>
      <c r="E15">
        <v>35.853112554252164</v>
      </c>
      <c r="F15">
        <v>2.8757584705803918</v>
      </c>
      <c r="H15" s="3">
        <v>2013</v>
      </c>
      <c r="I15" s="12">
        <f t="shared" si="1"/>
        <v>2452556.4521112549</v>
      </c>
      <c r="J15">
        <f>'Emissões Brasil'!$L$31+'Emissões Brasil'!$L$95</f>
        <v>244111.53902183278</v>
      </c>
      <c r="K15" s="3">
        <f t="shared" si="2"/>
        <v>9.9533504646424006E-2</v>
      </c>
      <c r="T15" s="19"/>
      <c r="U15" s="19"/>
      <c r="V15" s="19"/>
      <c r="W15" s="19"/>
      <c r="X15" s="19"/>
    </row>
    <row r="16" spans="2:24" x14ac:dyDescent="0.25">
      <c r="B16" s="3">
        <v>2014</v>
      </c>
      <c r="C16" s="12">
        <v>4972734.0000000009</v>
      </c>
      <c r="D16" s="12">
        <v>4574753</v>
      </c>
      <c r="E16">
        <v>36.53775211330921</v>
      </c>
      <c r="F16">
        <v>0.46100365412318212</v>
      </c>
      <c r="H16" s="3">
        <v>2014</v>
      </c>
      <c r="I16" s="12">
        <f t="shared" si="1"/>
        <v>2463862.8269749219</v>
      </c>
      <c r="J16">
        <f>'Emissões Brasil'!$L$32+'Emissões Brasil'!$L$96</f>
        <v>254408.40013709659</v>
      </c>
      <c r="K16" s="3">
        <f t="shared" si="2"/>
        <v>0.1032559107397443</v>
      </c>
      <c r="T16" s="19"/>
      <c r="U16" s="19"/>
      <c r="V16" s="19"/>
      <c r="W16" s="19"/>
      <c r="X16" s="19"/>
    </row>
    <row r="17" spans="2:24" x14ac:dyDescent="0.25">
      <c r="B17" s="3">
        <v>2015</v>
      </c>
      <c r="C17" s="12">
        <v>5155601.0000000009</v>
      </c>
      <c r="D17" s="12">
        <v>4816089</v>
      </c>
      <c r="E17">
        <v>31.696446480604806</v>
      </c>
      <c r="F17">
        <v>-3.1500780053789312</v>
      </c>
      <c r="H17" s="3">
        <v>2015</v>
      </c>
      <c r="I17" s="12">
        <f t="shared" si="1"/>
        <v>2386249.2259796774</v>
      </c>
      <c r="J17">
        <f>'Emissões Brasil'!$L$33+'Emissões Brasil'!$L$97</f>
        <v>239927.8860320255</v>
      </c>
      <c r="K17" s="3">
        <f t="shared" si="2"/>
        <v>0.10054602990327753</v>
      </c>
      <c r="T17" s="19"/>
      <c r="U17" s="19"/>
      <c r="V17" s="19"/>
      <c r="W17" s="19"/>
      <c r="X17" s="19"/>
    </row>
    <row r="18" spans="2:24" x14ac:dyDescent="0.25">
      <c r="B18" s="3">
        <v>2016</v>
      </c>
      <c r="C18" s="12">
        <v>5417699</v>
      </c>
      <c r="D18" s="12">
        <v>5004310</v>
      </c>
      <c r="E18">
        <v>27.343280610119734</v>
      </c>
      <c r="F18">
        <v>-2.9344978403099797</v>
      </c>
      <c r="H18" s="3">
        <v>2016</v>
      </c>
      <c r="I18" s="12">
        <f t="shared" si="1"/>
        <v>2316224.7939788899</v>
      </c>
      <c r="J18">
        <f>'Emissões Brasil'!$L$34+'Emissões Brasil'!$L$98</f>
        <v>236455.87801567456</v>
      </c>
      <c r="K18" s="3">
        <f t="shared" si="2"/>
        <v>0.10208675713615974</v>
      </c>
    </row>
    <row r="19" spans="2:24" x14ac:dyDescent="0.25">
      <c r="V19" s="20"/>
    </row>
    <row r="20" spans="2:24" x14ac:dyDescent="0.25">
      <c r="B20" s="4"/>
      <c r="C20" s="4"/>
      <c r="D20" s="4"/>
      <c r="E20" s="4"/>
    </row>
    <row r="21" spans="2:24" x14ac:dyDescent="0.25">
      <c r="B21" s="3"/>
      <c r="C21" s="12"/>
      <c r="D21" s="12"/>
      <c r="E21" s="12"/>
    </row>
    <row r="22" spans="2:24" x14ac:dyDescent="0.25">
      <c r="B22" s="3"/>
      <c r="C22" s="12"/>
      <c r="D22" s="12"/>
      <c r="E22" s="12"/>
    </row>
    <row r="23" spans="2:24" x14ac:dyDescent="0.25">
      <c r="B23" s="3"/>
      <c r="C23" s="12"/>
      <c r="D23" s="12"/>
      <c r="E23" s="12"/>
    </row>
    <row r="24" spans="2:24" x14ac:dyDescent="0.25">
      <c r="B24" s="3"/>
      <c r="C24" s="12"/>
      <c r="D24" s="12"/>
      <c r="E24" s="12"/>
    </row>
    <row r="25" spans="2:24" x14ac:dyDescent="0.25">
      <c r="B25" s="3"/>
      <c r="C25" s="12"/>
      <c r="D25" s="12"/>
      <c r="E25" s="12"/>
    </row>
    <row r="26" spans="2:24" x14ac:dyDescent="0.25">
      <c r="B26" s="3"/>
      <c r="C26" s="12"/>
      <c r="D26" s="12"/>
      <c r="E26" s="12"/>
    </row>
    <row r="27" spans="2:24" x14ac:dyDescent="0.25">
      <c r="B27" s="3"/>
      <c r="C27" s="12"/>
      <c r="D27" s="12"/>
      <c r="E27" s="12"/>
    </row>
    <row r="28" spans="2:24" x14ac:dyDescent="0.25">
      <c r="B28" s="3"/>
      <c r="C28" s="12"/>
      <c r="D28" s="12"/>
      <c r="E28" s="12"/>
    </row>
    <row r="30" spans="2:24" x14ac:dyDescent="0.25">
      <c r="B30" s="4"/>
      <c r="C30" s="4"/>
      <c r="D30" s="4"/>
      <c r="E30" s="4"/>
    </row>
    <row r="31" spans="2:24" x14ac:dyDescent="0.25">
      <c r="B31" s="3"/>
      <c r="C31" s="12"/>
      <c r="D31" s="12"/>
      <c r="E31" s="13"/>
    </row>
    <row r="32" spans="2:24" x14ac:dyDescent="0.25">
      <c r="B32" s="3"/>
      <c r="C32" s="12"/>
      <c r="D32" s="12"/>
      <c r="E32" s="13"/>
    </row>
    <row r="33" spans="2:5" x14ac:dyDescent="0.25">
      <c r="B33" s="3"/>
      <c r="C33" s="12"/>
      <c r="D33" s="12"/>
      <c r="E33" s="13"/>
    </row>
    <row r="34" spans="2:5" x14ac:dyDescent="0.25">
      <c r="B34" s="3"/>
      <c r="C34" s="12"/>
      <c r="D34" s="12"/>
      <c r="E34" s="13"/>
    </row>
    <row r="35" spans="2:5" x14ac:dyDescent="0.25">
      <c r="B35" s="3"/>
      <c r="C35" s="12"/>
      <c r="D35" s="12"/>
      <c r="E35" s="13"/>
    </row>
    <row r="36" spans="2:5" x14ac:dyDescent="0.25">
      <c r="B36" s="3"/>
      <c r="C36" s="12"/>
      <c r="D36" s="12"/>
      <c r="E36" s="13"/>
    </row>
    <row r="37" spans="2:5" x14ac:dyDescent="0.25">
      <c r="B37" s="3"/>
      <c r="C37" s="12"/>
      <c r="D37" s="12"/>
      <c r="E37" s="13"/>
    </row>
    <row r="38" spans="2:5" x14ac:dyDescent="0.25">
      <c r="B38" s="3"/>
      <c r="C38" s="12"/>
      <c r="D38" s="12"/>
      <c r="E38" s="12"/>
    </row>
    <row r="40" spans="2:5" x14ac:dyDescent="0.25">
      <c r="B40" s="4"/>
      <c r="C40" s="4"/>
      <c r="D40" s="4"/>
      <c r="E40" s="4"/>
    </row>
    <row r="41" spans="2:5" x14ac:dyDescent="0.25">
      <c r="B41" s="3"/>
      <c r="C41" s="12"/>
      <c r="D41" s="12"/>
      <c r="E41" s="12"/>
    </row>
    <row r="42" spans="2:5" x14ac:dyDescent="0.25">
      <c r="B42" s="3"/>
      <c r="C42" s="12"/>
      <c r="D42" s="12"/>
      <c r="E42" s="12"/>
    </row>
    <row r="43" spans="2:5" x14ac:dyDescent="0.25">
      <c r="B43" s="3"/>
      <c r="C43" s="12"/>
      <c r="D43" s="12"/>
      <c r="E43" s="12"/>
    </row>
    <row r="44" spans="2:5" x14ac:dyDescent="0.25">
      <c r="B44" s="3"/>
      <c r="C44" s="12"/>
      <c r="D44" s="12"/>
      <c r="E44" s="12"/>
    </row>
    <row r="45" spans="2:5" x14ac:dyDescent="0.25">
      <c r="B45" s="3"/>
      <c r="C45" s="12"/>
      <c r="D45" s="12"/>
      <c r="E45" s="12"/>
    </row>
    <row r="46" spans="2:5" x14ac:dyDescent="0.25">
      <c r="B46" s="3"/>
      <c r="C46" s="12"/>
      <c r="D46" s="12"/>
      <c r="E46" s="12"/>
    </row>
    <row r="47" spans="2:5" x14ac:dyDescent="0.25">
      <c r="B47" s="3"/>
      <c r="C47" s="12"/>
      <c r="D47" s="12"/>
      <c r="E47" s="12"/>
    </row>
    <row r="48" spans="2:5" x14ac:dyDescent="0.25">
      <c r="B48" s="3"/>
      <c r="C48" s="12"/>
      <c r="D48" s="12"/>
      <c r="E48" s="12"/>
    </row>
  </sheetData>
  <mergeCells count="3">
    <mergeCell ref="B2:D2"/>
    <mergeCell ref="E5:E6"/>
    <mergeCell ref="F5:F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9"/>
  <sheetViews>
    <sheetView topLeftCell="C1" zoomScaleNormal="100" workbookViewId="0"/>
  </sheetViews>
  <sheetFormatPr defaultRowHeight="15" x14ac:dyDescent="0.25"/>
  <cols>
    <col min="2" max="2" width="23.85546875" bestFit="1" customWidth="1"/>
    <col min="3" max="3" width="18.28515625" bestFit="1" customWidth="1"/>
    <col min="4" max="4" width="23.28515625" bestFit="1" customWidth="1"/>
    <col min="5" max="5" width="12.42578125" bestFit="1" customWidth="1"/>
    <col min="6" max="6" width="26" bestFit="1" customWidth="1"/>
    <col min="7" max="7" width="22.5703125" bestFit="1" customWidth="1"/>
    <col min="8" max="8" width="6.28515625" bestFit="1" customWidth="1"/>
    <col min="9" max="9" width="16.140625" bestFit="1" customWidth="1"/>
    <col min="10" max="10" width="32" bestFit="1" customWidth="1"/>
    <col min="11" max="11" width="28.28515625" bestFit="1" customWidth="1"/>
    <col min="12" max="12" width="27.7109375" bestFit="1" customWidth="1"/>
    <col min="29" max="29" width="31.28515625" bestFit="1" customWidth="1"/>
  </cols>
  <sheetData>
    <row r="1" spans="1:29" ht="23.25" x14ac:dyDescent="0.35">
      <c r="B1" s="31" t="s">
        <v>15</v>
      </c>
      <c r="C1" s="31"/>
      <c r="D1" s="31"/>
    </row>
    <row r="3" spans="1:29" ht="21" x14ac:dyDescent="0.35">
      <c r="A3" s="33" t="s">
        <v>60</v>
      </c>
      <c r="B3" s="33"/>
      <c r="C3" s="11" t="s">
        <v>23</v>
      </c>
      <c r="N3" s="33" t="s">
        <v>60</v>
      </c>
      <c r="O3" s="33"/>
      <c r="P3" s="33"/>
    </row>
    <row r="5" spans="1:29" ht="15.75" x14ac:dyDescent="0.25">
      <c r="B5" s="1" t="s">
        <v>4</v>
      </c>
    </row>
    <row r="6" spans="1:29" ht="18" x14ac:dyDescent="0.35">
      <c r="B6" s="4" t="s">
        <v>5</v>
      </c>
      <c r="C6" s="4" t="s">
        <v>0</v>
      </c>
      <c r="D6" s="4" t="s">
        <v>1</v>
      </c>
      <c r="E6" s="4" t="s">
        <v>19</v>
      </c>
      <c r="F6" s="4" t="s">
        <v>2</v>
      </c>
      <c r="G6" s="4" t="s">
        <v>22</v>
      </c>
      <c r="H6" s="4" t="s">
        <v>20</v>
      </c>
      <c r="I6" s="4" t="s">
        <v>58</v>
      </c>
      <c r="J6" s="4" t="s">
        <v>55</v>
      </c>
      <c r="K6" s="4" t="s">
        <v>61</v>
      </c>
      <c r="L6" s="4" t="s">
        <v>62</v>
      </c>
      <c r="AB6" s="4" t="s">
        <v>5</v>
      </c>
      <c r="AC6" s="4" t="s">
        <v>66</v>
      </c>
    </row>
    <row r="7" spans="1:29" x14ac:dyDescent="0.25">
      <c r="B7" s="3">
        <v>2005</v>
      </c>
      <c r="C7" s="25">
        <v>37381.205999999998</v>
      </c>
      <c r="D7" s="3">
        <v>0.51</v>
      </c>
      <c r="E7" s="3" t="s">
        <v>52</v>
      </c>
      <c r="F7" s="3">
        <v>1</v>
      </c>
      <c r="G7" s="3">
        <v>14.81</v>
      </c>
      <c r="H7" s="3" t="s">
        <v>21</v>
      </c>
      <c r="I7" s="3">
        <v>0.99</v>
      </c>
      <c r="J7" s="9">
        <f t="shared" ref="J7:J19" si="0">C7*D7*0.041868*F7</f>
        <v>798.18892973208006</v>
      </c>
      <c r="K7" s="7">
        <f>J7*G7*0.001</f>
        <v>11.821178049332106</v>
      </c>
      <c r="L7" s="7">
        <f>K7*3.66666666666666*I7</f>
        <v>42.91087631907547</v>
      </c>
      <c r="AB7" s="3">
        <v>2005</v>
      </c>
      <c r="AC7" s="7">
        <f>L23+L87</f>
        <v>5708.4882445557823</v>
      </c>
    </row>
    <row r="8" spans="1:29" x14ac:dyDescent="0.25">
      <c r="B8" s="3">
        <v>2006</v>
      </c>
      <c r="C8" s="25">
        <v>32318.735999999997</v>
      </c>
      <c r="D8" s="3">
        <v>0.51</v>
      </c>
      <c r="E8" s="3" t="str">
        <f t="shared" ref="E8:I19" si="1">E7</f>
        <v>41,868*10^-3</v>
      </c>
      <c r="F8" s="3">
        <f t="shared" si="1"/>
        <v>1</v>
      </c>
      <c r="G8" s="3">
        <f t="shared" si="1"/>
        <v>14.81</v>
      </c>
      <c r="H8" s="3" t="s">
        <v>21</v>
      </c>
      <c r="I8" s="3">
        <f t="shared" si="1"/>
        <v>0.99</v>
      </c>
      <c r="J8" s="9">
        <f t="shared" si="0"/>
        <v>690.09162781247994</v>
      </c>
      <c r="K8" s="7">
        <f t="shared" ref="K8:K19" si="2">J8*G8*0.001</f>
        <v>10.220257007902829</v>
      </c>
      <c r="L8" s="7">
        <f t="shared" ref="L8:L19" si="3">K8*3.66666666666666*I8</f>
        <v>37.099532938687197</v>
      </c>
      <c r="AB8" s="3">
        <v>2006</v>
      </c>
      <c r="AC8" s="7">
        <f t="shared" ref="AC8:AC10" si="4">L24+L88</f>
        <v>5405.1314520242449</v>
      </c>
    </row>
    <row r="9" spans="1:29" x14ac:dyDescent="0.25">
      <c r="B9" s="3">
        <v>2007</v>
      </c>
      <c r="C9" s="25">
        <v>62668.473872573217</v>
      </c>
      <c r="D9" s="3">
        <v>0.51</v>
      </c>
      <c r="E9" s="3" t="str">
        <f t="shared" si="1"/>
        <v>41,868*10^-3</v>
      </c>
      <c r="F9" s="3">
        <f t="shared" si="1"/>
        <v>1</v>
      </c>
      <c r="G9" s="3">
        <f t="shared" si="1"/>
        <v>14.81</v>
      </c>
      <c r="H9" s="3" t="s">
        <v>21</v>
      </c>
      <c r="I9" s="3">
        <f t="shared" si="1"/>
        <v>0.99</v>
      </c>
      <c r="J9" s="9">
        <f t="shared" si="0"/>
        <v>1338.1398686894167</v>
      </c>
      <c r="K9" s="7">
        <f t="shared" si="2"/>
        <v>19.817851455290263</v>
      </c>
      <c r="L9" s="7">
        <f t="shared" si="3"/>
        <v>71.938800782703524</v>
      </c>
      <c r="AB9" s="3">
        <v>2007</v>
      </c>
      <c r="AC9" s="7">
        <f t="shared" si="4"/>
        <v>5399.0558344867068</v>
      </c>
    </row>
    <row r="10" spans="1:29" x14ac:dyDescent="0.25">
      <c r="B10" s="3">
        <v>2008</v>
      </c>
      <c r="C10" s="25">
        <v>107664.3018050614</v>
      </c>
      <c r="D10" s="3">
        <v>0.51</v>
      </c>
      <c r="E10" s="3" t="str">
        <f t="shared" si="1"/>
        <v>41,868*10^-3</v>
      </c>
      <c r="F10" s="3">
        <f t="shared" si="1"/>
        <v>1</v>
      </c>
      <c r="G10" s="3">
        <f t="shared" si="1"/>
        <v>14.81</v>
      </c>
      <c r="H10" s="3" t="s">
        <v>21</v>
      </c>
      <c r="I10" s="3">
        <f t="shared" si="1"/>
        <v>0.99</v>
      </c>
      <c r="J10" s="9">
        <f t="shared" si="0"/>
        <v>2298.9213838668989</v>
      </c>
      <c r="K10" s="7">
        <f t="shared" si="2"/>
        <v>34.047025695068776</v>
      </c>
      <c r="L10" s="7">
        <f t="shared" si="3"/>
        <v>123.59070327309942</v>
      </c>
      <c r="AB10" s="3">
        <v>2008</v>
      </c>
      <c r="AC10" s="7">
        <f t="shared" si="4"/>
        <v>5793.7500259599219</v>
      </c>
    </row>
    <row r="11" spans="1:29" x14ac:dyDescent="0.25">
      <c r="B11" s="3">
        <v>2009</v>
      </c>
      <c r="C11" s="6">
        <v>151648.48101092962</v>
      </c>
      <c r="D11" s="3">
        <v>0.51</v>
      </c>
      <c r="E11" s="3" t="str">
        <f t="shared" si="1"/>
        <v>41,868*10^-3</v>
      </c>
      <c r="F11" s="3">
        <f t="shared" si="1"/>
        <v>1</v>
      </c>
      <c r="G11" s="3">
        <f t="shared" si="1"/>
        <v>14.81</v>
      </c>
      <c r="H11" s="3" t="s">
        <v>21</v>
      </c>
      <c r="I11" s="3">
        <f t="shared" si="1"/>
        <v>0.99</v>
      </c>
      <c r="J11" s="9">
        <f t="shared" si="0"/>
        <v>3238.101487512457</v>
      </c>
      <c r="K11" s="7">
        <f t="shared" si="2"/>
        <v>47.956283030059488</v>
      </c>
      <c r="L11" s="7">
        <f t="shared" si="3"/>
        <v>174.08130739911562</v>
      </c>
      <c r="AB11" s="3">
        <v>2009</v>
      </c>
      <c r="AC11" s="7">
        <f t="shared" ref="AC11:AC19" si="5">L27+L91</f>
        <v>6340.7847409937367</v>
      </c>
    </row>
    <row r="12" spans="1:29" x14ac:dyDescent="0.25">
      <c r="B12" s="3">
        <v>2010</v>
      </c>
      <c r="C12" s="6">
        <v>107207.25759738001</v>
      </c>
      <c r="D12" s="3">
        <f>D11</f>
        <v>0.51</v>
      </c>
      <c r="E12" s="3" t="str">
        <f t="shared" si="1"/>
        <v>41,868*10^-3</v>
      </c>
      <c r="F12" s="3">
        <f t="shared" si="1"/>
        <v>1</v>
      </c>
      <c r="G12" s="3">
        <f t="shared" si="1"/>
        <v>14.81</v>
      </c>
      <c r="H12" s="3" t="str">
        <f>H11</f>
        <v>44/12</v>
      </c>
      <c r="I12" s="3">
        <f t="shared" si="1"/>
        <v>0.99</v>
      </c>
      <c r="J12" s="9">
        <f t="shared" si="0"/>
        <v>2289.1622651544244</v>
      </c>
      <c r="K12" s="7">
        <f t="shared" si="2"/>
        <v>33.902493146937026</v>
      </c>
      <c r="L12" s="7">
        <f t="shared" si="3"/>
        <v>123.06605012338117</v>
      </c>
      <c r="AB12" s="3">
        <v>2010</v>
      </c>
      <c r="AC12" s="7">
        <f t="shared" si="5"/>
        <v>7911.8390178171012</v>
      </c>
    </row>
    <row r="13" spans="1:29" x14ac:dyDescent="0.25">
      <c r="B13" s="3">
        <v>2011</v>
      </c>
      <c r="C13" s="6">
        <v>78097.851744565094</v>
      </c>
      <c r="D13" s="3">
        <f t="shared" ref="D13:E19" si="6">D12</f>
        <v>0.51</v>
      </c>
      <c r="E13" s="3" t="str">
        <f t="shared" si="1"/>
        <v>41,868*10^-3</v>
      </c>
      <c r="F13" s="3">
        <f t="shared" si="1"/>
        <v>1</v>
      </c>
      <c r="G13" s="3">
        <f t="shared" si="1"/>
        <v>14.81</v>
      </c>
      <c r="H13" s="3" t="str">
        <f t="shared" si="1"/>
        <v>44/12</v>
      </c>
      <c r="I13" s="3">
        <f t="shared" si="1"/>
        <v>0.99</v>
      </c>
      <c r="J13" s="9">
        <f t="shared" si="0"/>
        <v>1667.5984369891403</v>
      </c>
      <c r="K13" s="7">
        <f t="shared" si="2"/>
        <v>24.697132851809169</v>
      </c>
      <c r="L13" s="7">
        <f t="shared" si="3"/>
        <v>89.650592252067113</v>
      </c>
      <c r="AB13" s="3">
        <v>2011</v>
      </c>
      <c r="AC13" s="7">
        <f t="shared" si="5"/>
        <v>8467.5647449832759</v>
      </c>
    </row>
    <row r="14" spans="1:29" x14ac:dyDescent="0.25">
      <c r="B14" s="3">
        <v>2012</v>
      </c>
      <c r="C14" s="6">
        <v>67440.244481793983</v>
      </c>
      <c r="D14" s="3">
        <f t="shared" si="6"/>
        <v>0.51</v>
      </c>
      <c r="E14" s="3" t="str">
        <f t="shared" si="1"/>
        <v>41,868*10^-3</v>
      </c>
      <c r="F14" s="3">
        <f t="shared" si="1"/>
        <v>1</v>
      </c>
      <c r="G14" s="3">
        <f t="shared" si="1"/>
        <v>14.81</v>
      </c>
      <c r="H14" s="3" t="str">
        <f t="shared" si="1"/>
        <v>44/12</v>
      </c>
      <c r="I14" s="3">
        <f t="shared" si="1"/>
        <v>0.99</v>
      </c>
      <c r="J14" s="9">
        <f t="shared" si="0"/>
        <v>1440.0299595415129</v>
      </c>
      <c r="K14" s="7">
        <f t="shared" si="2"/>
        <v>21.326843700809807</v>
      </c>
      <c r="L14" s="7">
        <f t="shared" si="3"/>
        <v>77.416442633939454</v>
      </c>
      <c r="AB14" s="3">
        <v>2012</v>
      </c>
      <c r="AC14" s="7">
        <f t="shared" si="5"/>
        <v>8874.0334067418826</v>
      </c>
    </row>
    <row r="15" spans="1:29" x14ac:dyDescent="0.25">
      <c r="B15" s="3">
        <v>2013</v>
      </c>
      <c r="C15" s="6">
        <v>75606.388999999996</v>
      </c>
      <c r="D15" s="3">
        <f t="shared" si="6"/>
        <v>0.51</v>
      </c>
      <c r="E15" s="3" t="str">
        <f t="shared" si="1"/>
        <v>41,868*10^-3</v>
      </c>
      <c r="F15" s="3">
        <f t="shared" si="1"/>
        <v>1</v>
      </c>
      <c r="G15" s="3">
        <f t="shared" si="1"/>
        <v>14.81</v>
      </c>
      <c r="H15" s="3" t="str">
        <f t="shared" si="1"/>
        <v>44/12</v>
      </c>
      <c r="I15" s="3">
        <f t="shared" si="1"/>
        <v>0.99</v>
      </c>
      <c r="J15" s="9">
        <f t="shared" si="0"/>
        <v>1614.3990302725199</v>
      </c>
      <c r="K15" s="7">
        <f t="shared" si="2"/>
        <v>23.909249638336021</v>
      </c>
      <c r="L15" s="7">
        <f t="shared" si="3"/>
        <v>86.790576187159601</v>
      </c>
      <c r="AB15" s="3">
        <v>2013</v>
      </c>
      <c r="AC15" s="7">
        <f t="shared" si="5"/>
        <v>8864.3315444977561</v>
      </c>
    </row>
    <row r="16" spans="1:29" x14ac:dyDescent="0.25">
      <c r="B16" s="3">
        <v>2014</v>
      </c>
      <c r="C16" s="6">
        <v>74226.551524218594</v>
      </c>
      <c r="D16" s="3">
        <f t="shared" si="6"/>
        <v>0.51</v>
      </c>
      <c r="E16" s="3" t="str">
        <f t="shared" si="6"/>
        <v>41,868*10^-3</v>
      </c>
      <c r="F16" s="3">
        <f t="shared" si="1"/>
        <v>1</v>
      </c>
      <c r="G16" s="3">
        <f t="shared" si="1"/>
        <v>14.81</v>
      </c>
      <c r="H16" s="3" t="str">
        <f t="shared" si="1"/>
        <v>44/12</v>
      </c>
      <c r="I16" s="3">
        <f t="shared" si="1"/>
        <v>0.99</v>
      </c>
      <c r="J16" s="9">
        <f t="shared" si="0"/>
        <v>1584.935802200152</v>
      </c>
      <c r="K16" s="7">
        <f t="shared" si="2"/>
        <v>23.47289923058425</v>
      </c>
      <c r="L16" s="7">
        <f t="shared" si="3"/>
        <v>85.206624207020667</v>
      </c>
      <c r="AB16" s="3">
        <v>2014</v>
      </c>
      <c r="AC16" s="7">
        <f t="shared" si="5"/>
        <v>9107.581736707667</v>
      </c>
    </row>
    <row r="17" spans="2:29" x14ac:dyDescent="0.25">
      <c r="B17" s="3">
        <v>2015</v>
      </c>
      <c r="C17" s="6">
        <v>118082.022</v>
      </c>
      <c r="D17" s="3">
        <f t="shared" si="6"/>
        <v>0.51</v>
      </c>
      <c r="E17" s="3" t="str">
        <f t="shared" si="6"/>
        <v>41,868*10^-3</v>
      </c>
      <c r="F17" s="3">
        <f t="shared" si="1"/>
        <v>1</v>
      </c>
      <c r="G17" s="3">
        <f t="shared" si="1"/>
        <v>14.81</v>
      </c>
      <c r="H17" s="3" t="str">
        <f t="shared" si="1"/>
        <v>44/12</v>
      </c>
      <c r="I17" s="3">
        <f t="shared" si="1"/>
        <v>0.99</v>
      </c>
      <c r="J17" s="9">
        <f t="shared" si="0"/>
        <v>2521.3676295189603</v>
      </c>
      <c r="K17" s="7">
        <f t="shared" si="2"/>
        <v>37.341454593175804</v>
      </c>
      <c r="L17" s="7">
        <f t="shared" si="3"/>
        <v>135.54948017322792</v>
      </c>
      <c r="AB17" s="3">
        <v>2015</v>
      </c>
      <c r="AC17" s="7">
        <f t="shared" si="5"/>
        <v>8674.8150597467884</v>
      </c>
    </row>
    <row r="18" spans="2:29" x14ac:dyDescent="0.25">
      <c r="B18" s="3">
        <v>2016</v>
      </c>
      <c r="C18" s="6">
        <v>61951.663000000008</v>
      </c>
      <c r="D18" s="3">
        <f t="shared" si="6"/>
        <v>0.51</v>
      </c>
      <c r="E18" s="3" t="str">
        <f t="shared" si="6"/>
        <v>41,868*10^-3</v>
      </c>
      <c r="F18" s="3">
        <f t="shared" si="1"/>
        <v>1</v>
      </c>
      <c r="G18" s="3">
        <f t="shared" si="1"/>
        <v>14.81</v>
      </c>
      <c r="H18" s="3" t="str">
        <f t="shared" si="1"/>
        <v>44/12</v>
      </c>
      <c r="I18" s="3">
        <f t="shared" si="1"/>
        <v>0.99</v>
      </c>
      <c r="J18" s="9">
        <f t="shared" si="0"/>
        <v>1322.8340355068403</v>
      </c>
      <c r="K18" s="7">
        <f t="shared" si="2"/>
        <v>19.591172065856306</v>
      </c>
      <c r="L18" s="7">
        <f t="shared" si="3"/>
        <v>71.115954599058256</v>
      </c>
      <c r="AB18" s="3">
        <v>2016</v>
      </c>
      <c r="AC18" s="7">
        <f t="shared" si="5"/>
        <v>8298.3442002656084</v>
      </c>
    </row>
    <row r="19" spans="2:29" x14ac:dyDescent="0.25">
      <c r="B19" s="3">
        <v>2017</v>
      </c>
      <c r="C19" s="6">
        <v>57955.978999999992</v>
      </c>
      <c r="D19" s="3">
        <f t="shared" si="6"/>
        <v>0.51</v>
      </c>
      <c r="E19" s="3" t="str">
        <f t="shared" si="6"/>
        <v>41,868*10^-3</v>
      </c>
      <c r="F19" s="3">
        <f t="shared" si="1"/>
        <v>1</v>
      </c>
      <c r="G19" s="3">
        <f t="shared" si="1"/>
        <v>14.81</v>
      </c>
      <c r="H19" s="3" t="str">
        <f t="shared" si="1"/>
        <v>44/12</v>
      </c>
      <c r="I19" s="3">
        <f t="shared" si="1"/>
        <v>0.99</v>
      </c>
      <c r="J19" s="9">
        <f t="shared" si="0"/>
        <v>1237.51547367372</v>
      </c>
      <c r="K19" s="7">
        <f t="shared" si="2"/>
        <v>18.327604165107793</v>
      </c>
      <c r="L19" s="7">
        <f t="shared" si="3"/>
        <v>66.529203119341176</v>
      </c>
      <c r="AB19" s="3">
        <v>2017</v>
      </c>
      <c r="AC19" s="7">
        <f t="shared" si="5"/>
        <v>8600.8274668798658</v>
      </c>
    </row>
    <row r="20" spans="2:29" x14ac:dyDescent="0.25">
      <c r="G20" s="3"/>
    </row>
    <row r="21" spans="2:29" ht="15.75" x14ac:dyDescent="0.25">
      <c r="B21" s="1" t="s">
        <v>6</v>
      </c>
    </row>
    <row r="22" spans="2:29" x14ac:dyDescent="0.25">
      <c r="B22" s="4" t="s">
        <v>5</v>
      </c>
      <c r="C22" s="5" t="s">
        <v>0</v>
      </c>
      <c r="D22" s="4" t="s">
        <v>1</v>
      </c>
      <c r="E22" s="4" t="s">
        <v>19</v>
      </c>
      <c r="F22" s="4" t="s">
        <v>2</v>
      </c>
      <c r="G22" s="4" t="s">
        <v>22</v>
      </c>
      <c r="H22" s="4" t="s">
        <v>20</v>
      </c>
      <c r="I22" s="4" t="s">
        <v>58</v>
      </c>
      <c r="J22" s="4" t="s">
        <v>55</v>
      </c>
      <c r="K22" s="4" t="s">
        <v>61</v>
      </c>
      <c r="L22" s="4" t="s">
        <v>62</v>
      </c>
    </row>
    <row r="23" spans="2:29" x14ac:dyDescent="0.25">
      <c r="B23" s="3">
        <v>2005</v>
      </c>
      <c r="C23" s="25">
        <v>562605.72100000002</v>
      </c>
      <c r="D23" s="3">
        <v>0.77</v>
      </c>
      <c r="E23" s="3" t="s">
        <v>52</v>
      </c>
      <c r="F23" s="3">
        <v>1</v>
      </c>
      <c r="G23" s="3">
        <v>18.899999999999999</v>
      </c>
      <c r="H23" s="3" t="s">
        <v>21</v>
      </c>
      <c r="I23" s="3">
        <v>0.99</v>
      </c>
      <c r="J23" s="9">
        <f t="shared" ref="J23:J35" si="7">C23*D23*0.041868*F23</f>
        <v>18137.485771657564</v>
      </c>
      <c r="K23" s="7">
        <f>J23*G23*0.001</f>
        <v>342.79848108432793</v>
      </c>
      <c r="L23" s="7">
        <f>K23*3.66666666666666*I23</f>
        <v>1244.3584863361082</v>
      </c>
    </row>
    <row r="24" spans="2:29" x14ac:dyDescent="0.25">
      <c r="B24" s="3">
        <v>2006</v>
      </c>
      <c r="C24" s="25">
        <v>615313.65800000005</v>
      </c>
      <c r="D24" s="3">
        <v>0.77</v>
      </c>
      <c r="E24" s="3" t="str">
        <f t="shared" ref="E24:G35" si="8">E23</f>
        <v>41,868*10^-3</v>
      </c>
      <c r="F24" s="3">
        <v>1</v>
      </c>
      <c r="G24" s="3">
        <f t="shared" ref="G24:I35" si="9">G23</f>
        <v>18.899999999999999</v>
      </c>
      <c r="H24" s="3" t="s">
        <v>21</v>
      </c>
      <c r="I24" s="3">
        <f t="shared" ref="I24:I28" si="10">I23</f>
        <v>0.99</v>
      </c>
      <c r="J24" s="9">
        <f t="shared" si="7"/>
        <v>19836.703219520885</v>
      </c>
      <c r="K24" s="7">
        <f t="shared" ref="K24:K35" si="11">J24*G24*0.001</f>
        <v>374.91369084894473</v>
      </c>
      <c r="L24" s="7">
        <f t="shared" ref="L24:L35" si="12">K24*3.66666666666666*I24</f>
        <v>1360.9366977816667</v>
      </c>
    </row>
    <row r="25" spans="2:29" x14ac:dyDescent="0.25">
      <c r="B25" s="3">
        <v>2007</v>
      </c>
      <c r="C25" s="25">
        <v>658990.87034838845</v>
      </c>
      <c r="D25" s="3">
        <v>0.77</v>
      </c>
      <c r="E25" s="3" t="str">
        <f t="shared" si="8"/>
        <v>41,868*10^-3</v>
      </c>
      <c r="F25" s="3">
        <v>1</v>
      </c>
      <c r="G25" s="3">
        <f t="shared" si="9"/>
        <v>18.899999999999999</v>
      </c>
      <c r="H25" s="3" t="s">
        <v>21</v>
      </c>
      <c r="I25" s="3">
        <f t="shared" si="10"/>
        <v>0.99</v>
      </c>
      <c r="J25" s="9">
        <f t="shared" si="7"/>
        <v>21244.784915004675</v>
      </c>
      <c r="K25" s="7">
        <f t="shared" si="11"/>
        <v>401.52643489358832</v>
      </c>
      <c r="L25" s="7">
        <f t="shared" si="12"/>
        <v>1457.5409586637227</v>
      </c>
    </row>
    <row r="26" spans="2:29" x14ac:dyDescent="0.25">
      <c r="B26" s="3">
        <v>2008</v>
      </c>
      <c r="C26" s="25">
        <v>731980.73342886439</v>
      </c>
      <c r="D26" s="3">
        <v>0.77</v>
      </c>
      <c r="E26" s="3" t="str">
        <f t="shared" si="8"/>
        <v>41,868*10^-3</v>
      </c>
      <c r="F26" s="3">
        <v>1</v>
      </c>
      <c r="G26" s="3">
        <f t="shared" si="9"/>
        <v>18.899999999999999</v>
      </c>
      <c r="H26" s="3" t="s">
        <v>21</v>
      </c>
      <c r="I26" s="3">
        <f t="shared" si="10"/>
        <v>0.99</v>
      </c>
      <c r="J26" s="9">
        <f t="shared" si="7"/>
        <v>23597.858397343767</v>
      </c>
      <c r="K26" s="7">
        <f t="shared" si="11"/>
        <v>445.99952370979719</v>
      </c>
      <c r="L26" s="7">
        <f t="shared" si="12"/>
        <v>1618.9782710665609</v>
      </c>
    </row>
    <row r="27" spans="2:29" x14ac:dyDescent="0.25">
      <c r="B27" s="3">
        <v>2009</v>
      </c>
      <c r="C27" s="6">
        <v>787280.15355703083</v>
      </c>
      <c r="D27" s="3">
        <v>0.77</v>
      </c>
      <c r="E27" s="3" t="str">
        <f t="shared" si="8"/>
        <v>41,868*10^-3</v>
      </c>
      <c r="F27" s="3">
        <v>1</v>
      </c>
      <c r="G27" s="3">
        <f t="shared" si="9"/>
        <v>18.899999999999999</v>
      </c>
      <c r="H27" s="3" t="s">
        <v>21</v>
      </c>
      <c r="I27" s="3">
        <f t="shared" si="10"/>
        <v>0.99</v>
      </c>
      <c r="J27" s="9">
        <f t="shared" si="7"/>
        <v>25380.621011226845</v>
      </c>
      <c r="K27" s="7">
        <f t="shared" si="11"/>
        <v>479.69373711218731</v>
      </c>
      <c r="L27" s="7">
        <f t="shared" si="12"/>
        <v>1741.2882657172365</v>
      </c>
    </row>
    <row r="28" spans="2:29" x14ac:dyDescent="0.25">
      <c r="B28" s="3">
        <v>2010</v>
      </c>
      <c r="C28" s="6">
        <v>935586.29499999993</v>
      </c>
      <c r="D28" s="3">
        <f>D27</f>
        <v>0.77</v>
      </c>
      <c r="E28" s="3" t="str">
        <f t="shared" si="8"/>
        <v>41,868*10^-3</v>
      </c>
      <c r="F28" s="3">
        <f>F27</f>
        <v>1</v>
      </c>
      <c r="G28" s="3">
        <f t="shared" si="9"/>
        <v>18.899999999999999</v>
      </c>
      <c r="H28" s="3" t="str">
        <f>H27</f>
        <v>44/12</v>
      </c>
      <c r="I28" s="3">
        <f t="shared" si="10"/>
        <v>0.99</v>
      </c>
      <c r="J28" s="9">
        <f t="shared" si="7"/>
        <v>30161.767789276197</v>
      </c>
      <c r="K28" s="7">
        <f t="shared" si="11"/>
        <v>570.05741121732012</v>
      </c>
      <c r="L28" s="7">
        <f t="shared" si="12"/>
        <v>2069.3084027188684</v>
      </c>
    </row>
    <row r="29" spans="2:29" x14ac:dyDescent="0.25">
      <c r="B29" s="3">
        <v>2011</v>
      </c>
      <c r="C29" s="6">
        <v>1041787.2490000001</v>
      </c>
      <c r="D29" s="3">
        <f t="shared" ref="D29:E35" si="13">D28</f>
        <v>0.77</v>
      </c>
      <c r="E29" s="3" t="str">
        <f t="shared" si="8"/>
        <v>41,868*10^-3</v>
      </c>
      <c r="F29" s="3">
        <f t="shared" si="8"/>
        <v>1</v>
      </c>
      <c r="G29" s="3">
        <f t="shared" si="9"/>
        <v>18.899999999999999</v>
      </c>
      <c r="H29" s="3" t="str">
        <f t="shared" si="9"/>
        <v>44/12</v>
      </c>
      <c r="I29" s="3">
        <f t="shared" si="9"/>
        <v>0.99</v>
      </c>
      <c r="J29" s="9">
        <f t="shared" si="7"/>
        <v>33585.512376671642</v>
      </c>
      <c r="K29" s="7">
        <f t="shared" si="11"/>
        <v>634.76618391909403</v>
      </c>
      <c r="L29" s="7">
        <f t="shared" si="12"/>
        <v>2304.2012476263071</v>
      </c>
    </row>
    <row r="30" spans="2:29" x14ac:dyDescent="0.25">
      <c r="B30" s="3">
        <v>2012</v>
      </c>
      <c r="C30" s="6">
        <v>1153088.7860000001</v>
      </c>
      <c r="D30" s="3">
        <f t="shared" si="13"/>
        <v>0.77</v>
      </c>
      <c r="E30" s="3" t="str">
        <f t="shared" si="8"/>
        <v>41,868*10^-3</v>
      </c>
      <c r="F30" s="3">
        <f t="shared" si="8"/>
        <v>1</v>
      </c>
      <c r="G30" s="3">
        <f t="shared" si="9"/>
        <v>18.899999999999999</v>
      </c>
      <c r="H30" s="3" t="str">
        <f t="shared" si="9"/>
        <v>44/12</v>
      </c>
      <c r="I30" s="3">
        <f t="shared" si="9"/>
        <v>0.99</v>
      </c>
      <c r="J30" s="9">
        <f t="shared" si="7"/>
        <v>37173.691395030961</v>
      </c>
      <c r="K30" s="7">
        <f t="shared" si="11"/>
        <v>702.58276736608514</v>
      </c>
      <c r="L30" s="7">
        <f t="shared" si="12"/>
        <v>2550.3754455388839</v>
      </c>
    </row>
    <row r="31" spans="2:29" x14ac:dyDescent="0.25">
      <c r="B31" s="3">
        <v>2013</v>
      </c>
      <c r="C31" s="6">
        <v>1203403.443</v>
      </c>
      <c r="D31" s="3">
        <f t="shared" si="13"/>
        <v>0.77</v>
      </c>
      <c r="E31" s="3" t="str">
        <f t="shared" si="8"/>
        <v>41,868*10^-3</v>
      </c>
      <c r="F31" s="3">
        <f t="shared" si="8"/>
        <v>1</v>
      </c>
      <c r="G31" s="3">
        <f t="shared" si="9"/>
        <v>18.899999999999999</v>
      </c>
      <c r="H31" s="3" t="str">
        <f t="shared" si="9"/>
        <v>44/12</v>
      </c>
      <c r="I31" s="3">
        <f t="shared" si="9"/>
        <v>0.99</v>
      </c>
      <c r="J31" s="9">
        <f t="shared" si="7"/>
        <v>38795.753420673478</v>
      </c>
      <c r="K31" s="7">
        <f t="shared" si="11"/>
        <v>733.23973965072867</v>
      </c>
      <c r="L31" s="7">
        <f t="shared" si="12"/>
        <v>2661.6602549321401</v>
      </c>
    </row>
    <row r="32" spans="2:29" x14ac:dyDescent="0.25">
      <c r="B32" s="3">
        <v>2014</v>
      </c>
      <c r="C32" s="6">
        <v>1295268.165</v>
      </c>
      <c r="D32" s="3">
        <f t="shared" si="13"/>
        <v>0.77</v>
      </c>
      <c r="E32" s="3" t="str">
        <f t="shared" si="13"/>
        <v>41,868*10^-3</v>
      </c>
      <c r="F32" s="3">
        <f t="shared" si="8"/>
        <v>1</v>
      </c>
      <c r="G32" s="3">
        <f t="shared" si="8"/>
        <v>18.899999999999999</v>
      </c>
      <c r="H32" s="3" t="str">
        <f t="shared" si="9"/>
        <v>44/12</v>
      </c>
      <c r="I32" s="3">
        <f t="shared" si="9"/>
        <v>0.99</v>
      </c>
      <c r="J32" s="9">
        <f t="shared" si="7"/>
        <v>41757.3213998094</v>
      </c>
      <c r="K32" s="7">
        <f t="shared" si="11"/>
        <v>789.21337445639767</v>
      </c>
      <c r="L32" s="7">
        <f t="shared" si="12"/>
        <v>2864.8445492767182</v>
      </c>
    </row>
    <row r="33" spans="2:22" x14ac:dyDescent="0.25">
      <c r="B33" s="3">
        <v>2015</v>
      </c>
      <c r="C33" s="6">
        <v>1298207.5450000002</v>
      </c>
      <c r="D33" s="3">
        <f t="shared" si="13"/>
        <v>0.77</v>
      </c>
      <c r="E33" s="3" t="str">
        <f t="shared" si="13"/>
        <v>41,868*10^-3</v>
      </c>
      <c r="F33" s="3">
        <f t="shared" si="8"/>
        <v>1</v>
      </c>
      <c r="G33" s="3">
        <f t="shared" si="8"/>
        <v>18.899999999999999</v>
      </c>
      <c r="H33" s="3" t="str">
        <f t="shared" si="9"/>
        <v>44/12</v>
      </c>
      <c r="I33" s="3">
        <f t="shared" si="9"/>
        <v>0.99</v>
      </c>
      <c r="J33" s="9">
        <f t="shared" si="7"/>
        <v>41852.082190426212</v>
      </c>
      <c r="K33" s="7">
        <f t="shared" si="11"/>
        <v>791.00435339905528</v>
      </c>
      <c r="L33" s="7">
        <f t="shared" si="12"/>
        <v>2871.3458028385653</v>
      </c>
    </row>
    <row r="34" spans="2:22" x14ac:dyDescent="0.25">
      <c r="B34" s="3">
        <v>2016</v>
      </c>
      <c r="C34" s="6">
        <v>1332507.8119999997</v>
      </c>
      <c r="D34" s="3">
        <f t="shared" si="13"/>
        <v>0.77</v>
      </c>
      <c r="E34" s="3" t="str">
        <f t="shared" si="13"/>
        <v>41,868*10^-3</v>
      </c>
      <c r="F34" s="3">
        <f t="shared" si="8"/>
        <v>1</v>
      </c>
      <c r="G34" s="3">
        <f t="shared" si="8"/>
        <v>18.899999999999999</v>
      </c>
      <c r="H34" s="3" t="str">
        <f t="shared" si="9"/>
        <v>44/12</v>
      </c>
      <c r="I34" s="3">
        <f t="shared" si="9"/>
        <v>0.99</v>
      </c>
      <c r="J34" s="9">
        <f t="shared" si="7"/>
        <v>42957.866546068311</v>
      </c>
      <c r="K34" s="7">
        <f t="shared" si="11"/>
        <v>811.90367772069112</v>
      </c>
      <c r="L34" s="7">
        <f t="shared" si="12"/>
        <v>2947.2103501261035</v>
      </c>
    </row>
    <row r="35" spans="2:22" x14ac:dyDescent="0.25">
      <c r="B35" s="3">
        <v>2017</v>
      </c>
      <c r="C35" s="6">
        <v>1354595.2930000001</v>
      </c>
      <c r="D35" s="3">
        <f t="shared" si="13"/>
        <v>0.77</v>
      </c>
      <c r="E35" s="3" t="str">
        <f t="shared" si="13"/>
        <v>41,868*10^-3</v>
      </c>
      <c r="F35" s="3">
        <f t="shared" si="8"/>
        <v>1</v>
      </c>
      <c r="G35" s="3">
        <f t="shared" si="8"/>
        <v>18.899999999999999</v>
      </c>
      <c r="H35" s="3" t="str">
        <f t="shared" si="9"/>
        <v>44/12</v>
      </c>
      <c r="I35" s="3">
        <f t="shared" si="9"/>
        <v>0.99</v>
      </c>
      <c r="J35" s="9">
        <f t="shared" si="7"/>
        <v>43669.930710039487</v>
      </c>
      <c r="K35" s="7">
        <f t="shared" si="11"/>
        <v>825.3616904197462</v>
      </c>
      <c r="L35" s="7">
        <f t="shared" si="12"/>
        <v>2996.0629362236732</v>
      </c>
    </row>
    <row r="37" spans="2:22" ht="15.75" x14ac:dyDescent="0.25">
      <c r="B37" s="1" t="s">
        <v>7</v>
      </c>
      <c r="N37" s="1" t="s">
        <v>64</v>
      </c>
      <c r="V37" s="1" t="s">
        <v>64</v>
      </c>
    </row>
    <row r="38" spans="2:22" ht="15.75" x14ac:dyDescent="0.25">
      <c r="B38" s="4" t="s">
        <v>5</v>
      </c>
      <c r="C38" s="5" t="s">
        <v>0</v>
      </c>
      <c r="D38" s="4" t="s">
        <v>1</v>
      </c>
      <c r="E38" s="4" t="s">
        <v>19</v>
      </c>
      <c r="F38" s="4" t="s">
        <v>2</v>
      </c>
      <c r="G38" s="4" t="s">
        <v>22</v>
      </c>
      <c r="H38" s="4" t="s">
        <v>20</v>
      </c>
      <c r="I38" s="4" t="s">
        <v>58</v>
      </c>
      <c r="J38" s="4" t="s">
        <v>55</v>
      </c>
      <c r="K38" s="4" t="s">
        <v>61</v>
      </c>
      <c r="L38" s="4" t="s">
        <v>62</v>
      </c>
      <c r="N38" s="1" t="s">
        <v>4</v>
      </c>
      <c r="V38" s="1" t="s">
        <v>12</v>
      </c>
    </row>
    <row r="39" spans="2:22" x14ac:dyDescent="0.25">
      <c r="B39" s="3">
        <v>2005</v>
      </c>
      <c r="C39" s="25">
        <v>3015.0780000000004</v>
      </c>
      <c r="D39" s="3">
        <v>0.76300000000000001</v>
      </c>
      <c r="E39" s="3" t="s">
        <v>52</v>
      </c>
      <c r="F39" s="3">
        <v>1</v>
      </c>
      <c r="G39" s="3">
        <v>19.100000000000001</v>
      </c>
      <c r="H39" s="3" t="s">
        <v>21</v>
      </c>
      <c r="I39" s="3">
        <v>0.99</v>
      </c>
      <c r="J39" s="9">
        <f t="shared" ref="J39:J51" si="14">C39*D39*0.041868*F39</f>
        <v>96.317522992152007</v>
      </c>
      <c r="K39" s="7">
        <f>J39*G39*0.001</f>
        <v>1.8396646891501034</v>
      </c>
      <c r="L39" s="7">
        <f>K39*3.66666666666666*I39</f>
        <v>6.6779828216148633</v>
      </c>
    </row>
    <row r="40" spans="2:22" x14ac:dyDescent="0.25">
      <c r="B40" s="3">
        <v>2006</v>
      </c>
      <c r="C40" s="25">
        <v>2639.4879999999998</v>
      </c>
      <c r="D40" s="3">
        <v>0.76300000000000001</v>
      </c>
      <c r="E40" s="3" t="str">
        <f t="shared" ref="E40:F51" si="15">E39</f>
        <v>41,868*10^-3</v>
      </c>
      <c r="F40" s="3">
        <v>1</v>
      </c>
      <c r="G40" s="3">
        <f>G39</f>
        <v>19.100000000000001</v>
      </c>
      <c r="H40" s="3" t="s">
        <v>21</v>
      </c>
      <c r="I40" s="3">
        <f t="shared" ref="I40:I44" si="16">I39</f>
        <v>0.99</v>
      </c>
      <c r="J40" s="9">
        <f t="shared" si="14"/>
        <v>84.319193774591994</v>
      </c>
      <c r="K40" s="7">
        <f t="shared" ref="K40:K51" si="17">J40*G40*0.001</f>
        <v>1.610496601094707</v>
      </c>
      <c r="L40" s="7">
        <f t="shared" ref="L40:L51" si="18">K40*3.66666666666666*I40</f>
        <v>5.8461026619737755</v>
      </c>
    </row>
    <row r="41" spans="2:22" x14ac:dyDescent="0.25">
      <c r="B41" s="3">
        <v>2007</v>
      </c>
      <c r="C41" s="25">
        <v>2850.144227725234</v>
      </c>
      <c r="D41" s="3">
        <v>0.76300000000000001</v>
      </c>
      <c r="E41" s="3" t="str">
        <f t="shared" si="15"/>
        <v>41,868*10^-3</v>
      </c>
      <c r="F41" s="3">
        <v>1</v>
      </c>
      <c r="G41" s="3">
        <f t="shared" ref="G41:I51" si="19">G40</f>
        <v>19.100000000000001</v>
      </c>
      <c r="H41" s="3" t="s">
        <v>21</v>
      </c>
      <c r="I41" s="3">
        <f t="shared" si="16"/>
        <v>0.99</v>
      </c>
      <c r="J41" s="9">
        <f t="shared" si="14"/>
        <v>91.048666795643285</v>
      </c>
      <c r="K41" s="7">
        <f t="shared" si="17"/>
        <v>1.7390295357967869</v>
      </c>
      <c r="L41" s="7">
        <f t="shared" si="18"/>
        <v>6.3126772149423243</v>
      </c>
    </row>
    <row r="42" spans="2:22" x14ac:dyDescent="0.25">
      <c r="B42" s="3">
        <v>2008</v>
      </c>
      <c r="C42" s="25">
        <v>3718.0604443236298</v>
      </c>
      <c r="D42" s="3">
        <v>0.76300000000000001</v>
      </c>
      <c r="E42" s="3" t="str">
        <f t="shared" si="15"/>
        <v>41,868*10^-3</v>
      </c>
      <c r="F42" s="3">
        <v>1</v>
      </c>
      <c r="G42" s="3">
        <f t="shared" si="19"/>
        <v>19.100000000000001</v>
      </c>
      <c r="H42" s="3" t="s">
        <v>21</v>
      </c>
      <c r="I42" s="3">
        <f t="shared" si="16"/>
        <v>0.99</v>
      </c>
      <c r="J42" s="9">
        <f t="shared" si="14"/>
        <v>118.77449682308456</v>
      </c>
      <c r="K42" s="7">
        <f t="shared" si="17"/>
        <v>2.2685928893209151</v>
      </c>
      <c r="L42" s="7">
        <f t="shared" si="18"/>
        <v>8.2349921882349069</v>
      </c>
    </row>
    <row r="43" spans="2:22" x14ac:dyDescent="0.25">
      <c r="B43" s="3">
        <v>2009</v>
      </c>
      <c r="C43" s="6">
        <v>3941.5884466069792</v>
      </c>
      <c r="D43" s="3">
        <v>0.76300000000000001</v>
      </c>
      <c r="E43" s="3" t="str">
        <f t="shared" si="15"/>
        <v>41,868*10^-3</v>
      </c>
      <c r="F43" s="3">
        <v>1</v>
      </c>
      <c r="G43" s="3">
        <f t="shared" si="19"/>
        <v>19.100000000000001</v>
      </c>
      <c r="H43" s="3" t="s">
        <v>21</v>
      </c>
      <c r="I43" s="3">
        <f t="shared" si="16"/>
        <v>0.99</v>
      </c>
      <c r="J43" s="9">
        <f t="shared" si="14"/>
        <v>125.91516233797878</v>
      </c>
      <c r="K43" s="7">
        <f t="shared" si="17"/>
        <v>2.4049796006553952</v>
      </c>
      <c r="L43" s="7">
        <f t="shared" si="18"/>
        <v>8.730075950379069</v>
      </c>
    </row>
    <row r="44" spans="2:22" x14ac:dyDescent="0.25">
      <c r="B44" s="3">
        <v>2010</v>
      </c>
      <c r="C44" s="6">
        <v>4668.4677945967487</v>
      </c>
      <c r="D44" s="3">
        <f>D43</f>
        <v>0.76300000000000001</v>
      </c>
      <c r="E44" s="3" t="str">
        <f t="shared" si="15"/>
        <v>41,868*10^-3</v>
      </c>
      <c r="F44" s="3">
        <f>F43</f>
        <v>1</v>
      </c>
      <c r="G44" s="3">
        <f t="shared" si="19"/>
        <v>19.100000000000001</v>
      </c>
      <c r="H44" s="3" t="str">
        <f>H43</f>
        <v>44/12</v>
      </c>
      <c r="I44" s="3">
        <f t="shared" si="16"/>
        <v>0.99</v>
      </c>
      <c r="J44" s="9">
        <f t="shared" si="14"/>
        <v>149.13552954324683</v>
      </c>
      <c r="K44" s="7">
        <f t="shared" si="17"/>
        <v>2.8484886142760146</v>
      </c>
      <c r="L44" s="7">
        <f t="shared" si="18"/>
        <v>10.340013669821913</v>
      </c>
    </row>
    <row r="45" spans="2:22" x14ac:dyDescent="0.25">
      <c r="B45" s="3">
        <v>2011</v>
      </c>
      <c r="C45" s="6">
        <v>4678.0267817940858</v>
      </c>
      <c r="D45" s="3">
        <f t="shared" ref="D45:E51" si="20">D44</f>
        <v>0.76300000000000001</v>
      </c>
      <c r="E45" s="3" t="str">
        <f t="shared" si="15"/>
        <v>41,868*10^-3</v>
      </c>
      <c r="F45" s="3">
        <f t="shared" si="15"/>
        <v>1</v>
      </c>
      <c r="G45" s="3">
        <f t="shared" si="19"/>
        <v>19.100000000000001</v>
      </c>
      <c r="H45" s="3" t="str">
        <f t="shared" si="19"/>
        <v>44/12</v>
      </c>
      <c r="I45" s="3">
        <f t="shared" si="19"/>
        <v>0.99</v>
      </c>
      <c r="J45" s="9">
        <f t="shared" si="14"/>
        <v>149.44089410401813</v>
      </c>
      <c r="K45" s="7">
        <f t="shared" si="17"/>
        <v>2.8543210773867465</v>
      </c>
      <c r="L45" s="7">
        <f t="shared" si="18"/>
        <v>10.36118551091387</v>
      </c>
    </row>
    <row r="46" spans="2:22" x14ac:dyDescent="0.25">
      <c r="B46" s="3">
        <v>2012</v>
      </c>
      <c r="C46" s="6">
        <v>4790.9618205206461</v>
      </c>
      <c r="D46" s="3">
        <f t="shared" si="20"/>
        <v>0.76300000000000001</v>
      </c>
      <c r="E46" s="3" t="str">
        <f t="shared" si="15"/>
        <v>41,868*10^-3</v>
      </c>
      <c r="F46" s="3">
        <f t="shared" si="15"/>
        <v>1</v>
      </c>
      <c r="G46" s="3">
        <f t="shared" si="19"/>
        <v>19.100000000000001</v>
      </c>
      <c r="H46" s="3" t="str">
        <f t="shared" si="19"/>
        <v>44/12</v>
      </c>
      <c r="I46" s="3">
        <f t="shared" si="19"/>
        <v>0.99</v>
      </c>
      <c r="J46" s="9">
        <f t="shared" si="14"/>
        <v>153.04863598968907</v>
      </c>
      <c r="K46" s="7">
        <f t="shared" si="17"/>
        <v>2.9232289474030617</v>
      </c>
      <c r="L46" s="7">
        <f t="shared" si="18"/>
        <v>10.611321079073093</v>
      </c>
    </row>
    <row r="47" spans="2:22" x14ac:dyDescent="0.25">
      <c r="B47" s="3">
        <v>2013</v>
      </c>
      <c r="C47" s="6">
        <v>4892.2035038025824</v>
      </c>
      <c r="D47" s="3">
        <f t="shared" si="20"/>
        <v>0.76300000000000001</v>
      </c>
      <c r="E47" s="3" t="str">
        <f t="shared" si="15"/>
        <v>41,868*10^-3</v>
      </c>
      <c r="F47" s="3">
        <f t="shared" si="15"/>
        <v>1</v>
      </c>
      <c r="G47" s="3">
        <f t="shared" si="19"/>
        <v>19.100000000000001</v>
      </c>
      <c r="H47" s="3" t="str">
        <f t="shared" si="19"/>
        <v>44/12</v>
      </c>
      <c r="I47" s="3">
        <f t="shared" si="19"/>
        <v>0.99</v>
      </c>
      <c r="J47" s="9">
        <f t="shared" si="14"/>
        <v>156.28283031476857</v>
      </c>
      <c r="K47" s="7">
        <f t="shared" si="17"/>
        <v>2.9850020590120798</v>
      </c>
      <c r="L47" s="7">
        <f t="shared" si="18"/>
        <v>10.835557474213829</v>
      </c>
    </row>
    <row r="48" spans="2:22" x14ac:dyDescent="0.25">
      <c r="B48" s="3">
        <v>2014</v>
      </c>
      <c r="C48" s="6">
        <v>4672.8989999999994</v>
      </c>
      <c r="D48" s="3">
        <f t="shared" si="20"/>
        <v>0.76300000000000001</v>
      </c>
      <c r="E48" s="3" t="str">
        <f t="shared" si="20"/>
        <v>41,868*10^-3</v>
      </c>
      <c r="F48" s="3">
        <f t="shared" si="15"/>
        <v>1</v>
      </c>
      <c r="G48" s="3">
        <f t="shared" si="19"/>
        <v>19.100000000000001</v>
      </c>
      <c r="H48" s="3" t="str">
        <f t="shared" si="19"/>
        <v>44/12</v>
      </c>
      <c r="I48" s="3">
        <f t="shared" si="19"/>
        <v>0.99</v>
      </c>
      <c r="J48" s="9">
        <f t="shared" si="14"/>
        <v>149.277085658316</v>
      </c>
      <c r="K48" s="7">
        <f t="shared" si="17"/>
        <v>2.8511923360738356</v>
      </c>
      <c r="L48" s="7">
        <f t="shared" si="18"/>
        <v>10.349828179948004</v>
      </c>
    </row>
    <row r="49" spans="2:22" x14ac:dyDescent="0.25">
      <c r="B49" s="3">
        <v>2015</v>
      </c>
      <c r="C49" s="6">
        <v>3775.9419302848537</v>
      </c>
      <c r="D49" s="3">
        <f t="shared" si="20"/>
        <v>0.76300000000000001</v>
      </c>
      <c r="E49" s="3" t="str">
        <f t="shared" si="20"/>
        <v>41,868*10^-3</v>
      </c>
      <c r="F49" s="3">
        <f t="shared" si="15"/>
        <v>1</v>
      </c>
      <c r="G49" s="3">
        <f t="shared" si="19"/>
        <v>19.100000000000001</v>
      </c>
      <c r="H49" s="3" t="str">
        <f t="shared" si="19"/>
        <v>44/12</v>
      </c>
      <c r="I49" s="3">
        <f t="shared" si="19"/>
        <v>0.99</v>
      </c>
      <c r="J49" s="9">
        <f t="shared" si="14"/>
        <v>120.62353733045786</v>
      </c>
      <c r="K49" s="7">
        <f t="shared" si="17"/>
        <v>2.3039095630117452</v>
      </c>
      <c r="L49" s="7">
        <f t="shared" si="18"/>
        <v>8.3631917137326184</v>
      </c>
    </row>
    <row r="50" spans="2:22" x14ac:dyDescent="0.25">
      <c r="B50" s="3">
        <v>2016</v>
      </c>
      <c r="C50" s="6">
        <v>3500.7060000000001</v>
      </c>
      <c r="D50" s="3">
        <f t="shared" si="20"/>
        <v>0.76300000000000001</v>
      </c>
      <c r="E50" s="3" t="str">
        <f t="shared" si="20"/>
        <v>41,868*10^-3</v>
      </c>
      <c r="F50" s="3">
        <f t="shared" si="15"/>
        <v>1</v>
      </c>
      <c r="G50" s="3">
        <f t="shared" si="19"/>
        <v>19.100000000000001</v>
      </c>
      <c r="H50" s="3" t="str">
        <f t="shared" si="19"/>
        <v>44/12</v>
      </c>
      <c r="I50" s="3">
        <f t="shared" si="19"/>
        <v>0.99</v>
      </c>
      <c r="J50" s="9">
        <f t="shared" si="14"/>
        <v>111.83104737050402</v>
      </c>
      <c r="K50" s="7">
        <f t="shared" si="17"/>
        <v>2.135973004776627</v>
      </c>
      <c r="L50" s="7">
        <f t="shared" si="18"/>
        <v>7.7535820073391415</v>
      </c>
    </row>
    <row r="51" spans="2:22" x14ac:dyDescent="0.25">
      <c r="B51" s="3">
        <v>2017</v>
      </c>
      <c r="C51" s="6">
        <v>2530</v>
      </c>
      <c r="D51" s="3">
        <f t="shared" si="20"/>
        <v>0.76300000000000001</v>
      </c>
      <c r="E51" s="3" t="str">
        <f t="shared" si="20"/>
        <v>41,868*10^-3</v>
      </c>
      <c r="F51" s="3">
        <f t="shared" si="15"/>
        <v>1</v>
      </c>
      <c r="G51" s="3">
        <f t="shared" si="19"/>
        <v>19.100000000000001</v>
      </c>
      <c r="H51" s="3" t="str">
        <f t="shared" si="19"/>
        <v>44/12</v>
      </c>
      <c r="I51" s="3">
        <f t="shared" si="19"/>
        <v>0.99</v>
      </c>
      <c r="J51" s="9">
        <f t="shared" si="14"/>
        <v>80.821568520000014</v>
      </c>
      <c r="K51" s="7">
        <f t="shared" si="17"/>
        <v>1.5436919587320004</v>
      </c>
      <c r="L51" s="7">
        <f t="shared" si="18"/>
        <v>5.6036018101971505</v>
      </c>
    </row>
    <row r="52" spans="2:22" x14ac:dyDescent="0.25">
      <c r="G52" s="3"/>
    </row>
    <row r="53" spans="2:22" ht="15.75" x14ac:dyDescent="0.25">
      <c r="B53" s="1" t="s">
        <v>8</v>
      </c>
    </row>
    <row r="54" spans="2:22" x14ac:dyDescent="0.25">
      <c r="B54" s="4" t="s">
        <v>5</v>
      </c>
      <c r="C54" s="5" t="s">
        <v>0</v>
      </c>
      <c r="D54" s="4" t="s">
        <v>1</v>
      </c>
      <c r="E54" s="4" t="s">
        <v>19</v>
      </c>
      <c r="F54" s="4" t="s">
        <v>2</v>
      </c>
      <c r="G54" s="4" t="s">
        <v>22</v>
      </c>
      <c r="H54" s="4" t="s">
        <v>20</v>
      </c>
      <c r="I54" s="4" t="s">
        <v>58</v>
      </c>
      <c r="J54" s="4" t="s">
        <v>55</v>
      </c>
      <c r="K54" s="4" t="s">
        <v>61</v>
      </c>
      <c r="L54" s="4" t="s">
        <v>62</v>
      </c>
    </row>
    <row r="55" spans="2:22" x14ac:dyDescent="0.25">
      <c r="B55" s="3">
        <v>2005</v>
      </c>
      <c r="C55" s="25">
        <v>212320.37454545454</v>
      </c>
      <c r="D55" s="3">
        <v>0.61099999999999999</v>
      </c>
      <c r="E55" s="3" t="s">
        <v>52</v>
      </c>
      <c r="F55" s="3">
        <v>1</v>
      </c>
      <c r="G55" s="3">
        <v>17.2</v>
      </c>
      <c r="H55" s="3" t="s">
        <v>21</v>
      </c>
      <c r="I55" s="3">
        <v>0.99</v>
      </c>
      <c r="J55" s="9">
        <f t="shared" ref="J55:J67" si="21">C55*D55*0.041868*F55</f>
        <v>5431.4413887376149</v>
      </c>
      <c r="K55" s="7">
        <f>J55*G55*0.001</f>
        <v>93.420791886286978</v>
      </c>
      <c r="L55" s="7">
        <f>K55*3.66666666666666*I55</f>
        <v>339.11747454722109</v>
      </c>
    </row>
    <row r="56" spans="2:22" x14ac:dyDescent="0.25">
      <c r="B56" s="3">
        <v>2006</v>
      </c>
      <c r="C56" s="25">
        <v>216847.16545454544</v>
      </c>
      <c r="D56" s="3">
        <v>0.61099999999999999</v>
      </c>
      <c r="E56" s="3" t="str">
        <f t="shared" ref="E56:F67" si="22">E55</f>
        <v>41,868*10^-3</v>
      </c>
      <c r="F56" s="3">
        <v>1</v>
      </c>
      <c r="G56" s="3">
        <f>G55</f>
        <v>17.2</v>
      </c>
      <c r="H56" s="3" t="s">
        <v>21</v>
      </c>
      <c r="I56" s="3">
        <f t="shared" ref="I56:I60" si="23">I55</f>
        <v>0.99</v>
      </c>
      <c r="J56" s="9">
        <f t="shared" si="21"/>
        <v>5547.2428023063057</v>
      </c>
      <c r="K56" s="7">
        <f t="shared" ref="K56:K67" si="24">J56*G56*0.001</f>
        <v>95.412576199668464</v>
      </c>
      <c r="L56" s="7">
        <f t="shared" ref="L56:L67" si="25">K56*3.66666666666666*I56</f>
        <v>346.34765160479589</v>
      </c>
    </row>
    <row r="57" spans="2:22" x14ac:dyDescent="0.25">
      <c r="B57" s="3">
        <v>2007</v>
      </c>
      <c r="C57" s="25">
        <v>273231.27622141986</v>
      </c>
      <c r="D57" s="3">
        <v>0.61099999999999999</v>
      </c>
      <c r="E57" s="3" t="str">
        <f t="shared" si="22"/>
        <v>41,868*10^-3</v>
      </c>
      <c r="F57" s="3">
        <v>1</v>
      </c>
      <c r="G57" s="3">
        <f t="shared" ref="G57:I67" si="26">G56</f>
        <v>17.2</v>
      </c>
      <c r="H57" s="3" t="s">
        <v>21</v>
      </c>
      <c r="I57" s="3">
        <f t="shared" si="23"/>
        <v>0.99</v>
      </c>
      <c r="J57" s="9">
        <f t="shared" si="21"/>
        <v>6989.6243615042658</v>
      </c>
      <c r="K57" s="7">
        <f t="shared" si="24"/>
        <v>120.22153901787337</v>
      </c>
      <c r="L57" s="7">
        <f t="shared" si="25"/>
        <v>436.40418663487952</v>
      </c>
    </row>
    <row r="58" spans="2:22" x14ac:dyDescent="0.25">
      <c r="B58" s="3">
        <v>2008</v>
      </c>
      <c r="C58" s="25">
        <v>286054.86038419348</v>
      </c>
      <c r="D58" s="3">
        <v>0.61099999999999999</v>
      </c>
      <c r="E58" s="3" t="str">
        <f t="shared" si="22"/>
        <v>41,868*10^-3</v>
      </c>
      <c r="F58" s="3">
        <v>1</v>
      </c>
      <c r="G58" s="3">
        <f t="shared" si="26"/>
        <v>17.2</v>
      </c>
      <c r="H58" s="3" t="s">
        <v>21</v>
      </c>
      <c r="I58" s="3">
        <f t="shared" si="23"/>
        <v>0.99</v>
      </c>
      <c r="J58" s="9">
        <f t="shared" si="21"/>
        <v>7317.668930579468</v>
      </c>
      <c r="K58" s="7">
        <f t="shared" si="24"/>
        <v>125.86390560596685</v>
      </c>
      <c r="L58" s="7">
        <f t="shared" si="25"/>
        <v>456.88597734965884</v>
      </c>
    </row>
    <row r="59" spans="2:22" ht="15.75" x14ac:dyDescent="0.25">
      <c r="B59" s="3">
        <v>2009</v>
      </c>
      <c r="C59" s="6">
        <v>286243.93398061872</v>
      </c>
      <c r="D59" s="3">
        <v>0.61099999999999999</v>
      </c>
      <c r="E59" s="3" t="str">
        <f t="shared" si="22"/>
        <v>41,868*10^-3</v>
      </c>
      <c r="F59" s="3">
        <v>1</v>
      </c>
      <c r="G59" s="3">
        <f t="shared" si="26"/>
        <v>17.2</v>
      </c>
      <c r="H59" s="3" t="s">
        <v>21</v>
      </c>
      <c r="I59" s="3">
        <f t="shared" si="23"/>
        <v>0.99</v>
      </c>
      <c r="J59" s="9">
        <f t="shared" si="21"/>
        <v>7322.5056880472339</v>
      </c>
      <c r="K59" s="7">
        <f t="shared" si="24"/>
        <v>125.94709783441242</v>
      </c>
      <c r="L59" s="7">
        <f t="shared" si="25"/>
        <v>457.18796513891624</v>
      </c>
      <c r="N59" s="1" t="s">
        <v>64</v>
      </c>
      <c r="V59" s="1" t="s">
        <v>64</v>
      </c>
    </row>
    <row r="60" spans="2:22" ht="15.75" x14ac:dyDescent="0.25">
      <c r="B60" s="3">
        <v>2010</v>
      </c>
      <c r="C60" s="6">
        <v>300213.01319532574</v>
      </c>
      <c r="D60" s="3">
        <f>D59</f>
        <v>0.61099999999999999</v>
      </c>
      <c r="E60" s="3" t="str">
        <f t="shared" si="22"/>
        <v>41,868*10^-3</v>
      </c>
      <c r="F60" s="3">
        <f>F59</f>
        <v>1</v>
      </c>
      <c r="G60" s="3">
        <f t="shared" si="26"/>
        <v>17.2</v>
      </c>
      <c r="H60" s="3" t="str">
        <f>H59</f>
        <v>44/12</v>
      </c>
      <c r="I60" s="3">
        <f t="shared" si="23"/>
        <v>0.99</v>
      </c>
      <c r="J60" s="9">
        <f t="shared" si="21"/>
        <v>7679.8535646782202</v>
      </c>
      <c r="K60" s="7">
        <f t="shared" si="24"/>
        <v>132.0934813124654</v>
      </c>
      <c r="L60" s="7">
        <f t="shared" si="25"/>
        <v>479.49933716424852</v>
      </c>
      <c r="N60" s="1" t="s">
        <v>6</v>
      </c>
      <c r="V60" s="1" t="s">
        <v>9</v>
      </c>
    </row>
    <row r="61" spans="2:22" x14ac:dyDescent="0.25">
      <c r="B61" s="3">
        <v>2011</v>
      </c>
      <c r="C61" s="6">
        <v>319013.66775959864</v>
      </c>
      <c r="D61" s="3">
        <f t="shared" ref="D61:E67" si="27">D60</f>
        <v>0.61099999999999999</v>
      </c>
      <c r="E61" s="3" t="str">
        <f t="shared" si="22"/>
        <v>41,868*10^-3</v>
      </c>
      <c r="F61" s="3">
        <f t="shared" si="22"/>
        <v>1</v>
      </c>
      <c r="G61" s="3">
        <f t="shared" si="26"/>
        <v>17.2</v>
      </c>
      <c r="H61" s="3" t="str">
        <f t="shared" si="26"/>
        <v>44/12</v>
      </c>
      <c r="I61" s="3">
        <f t="shared" si="26"/>
        <v>0.99</v>
      </c>
      <c r="J61" s="9">
        <f t="shared" si="21"/>
        <v>8160.799651714673</v>
      </c>
      <c r="K61" s="7">
        <f t="shared" si="24"/>
        <v>140.36575400949238</v>
      </c>
      <c r="L61" s="7">
        <f t="shared" si="25"/>
        <v>509.52768705445641</v>
      </c>
    </row>
    <row r="62" spans="2:22" x14ac:dyDescent="0.25">
      <c r="B62" s="3">
        <v>2012</v>
      </c>
      <c r="C62" s="6">
        <v>328506.60513574077</v>
      </c>
      <c r="D62" s="3">
        <f t="shared" si="27"/>
        <v>0.61099999999999999</v>
      </c>
      <c r="E62" s="3" t="str">
        <f t="shared" si="22"/>
        <v>41,868*10^-3</v>
      </c>
      <c r="F62" s="3">
        <f t="shared" si="22"/>
        <v>1</v>
      </c>
      <c r="G62" s="3">
        <f t="shared" si="26"/>
        <v>17.2</v>
      </c>
      <c r="H62" s="3" t="str">
        <f t="shared" si="26"/>
        <v>44/12</v>
      </c>
      <c r="I62" s="3">
        <f t="shared" si="26"/>
        <v>0.99</v>
      </c>
      <c r="J62" s="9">
        <f t="shared" si="21"/>
        <v>8403.6417862759718</v>
      </c>
      <c r="K62" s="7">
        <f t="shared" si="24"/>
        <v>144.54263872394671</v>
      </c>
      <c r="L62" s="7">
        <f t="shared" si="25"/>
        <v>524.6897785679256</v>
      </c>
    </row>
    <row r="63" spans="2:22" x14ac:dyDescent="0.25">
      <c r="B63" s="3">
        <v>2013</v>
      </c>
      <c r="C63" s="6">
        <v>335858.36790681875</v>
      </c>
      <c r="D63" s="3">
        <f t="shared" si="27"/>
        <v>0.61099999999999999</v>
      </c>
      <c r="E63" s="3" t="str">
        <f t="shared" si="22"/>
        <v>41,868*10^-3</v>
      </c>
      <c r="F63" s="3">
        <f t="shared" si="22"/>
        <v>1</v>
      </c>
      <c r="G63" s="3">
        <f t="shared" si="26"/>
        <v>17.2</v>
      </c>
      <c r="H63" s="3" t="str">
        <f t="shared" si="26"/>
        <v>44/12</v>
      </c>
      <c r="I63" s="3">
        <f t="shared" si="26"/>
        <v>0.99</v>
      </c>
      <c r="J63" s="9">
        <f t="shared" si="21"/>
        <v>8591.7097881363625</v>
      </c>
      <c r="K63" s="7">
        <f t="shared" si="24"/>
        <v>147.77740835594543</v>
      </c>
      <c r="L63" s="7">
        <f t="shared" si="25"/>
        <v>536.43199233208088</v>
      </c>
    </row>
    <row r="64" spans="2:22" x14ac:dyDescent="0.25">
      <c r="B64" s="3">
        <v>2014</v>
      </c>
      <c r="C64" s="6">
        <v>342424.14130434784</v>
      </c>
      <c r="D64" s="3">
        <f t="shared" si="27"/>
        <v>0.61099999999999999</v>
      </c>
      <c r="E64" s="3" t="str">
        <f t="shared" si="27"/>
        <v>41,868*10^-3</v>
      </c>
      <c r="F64" s="3">
        <f t="shared" si="22"/>
        <v>1</v>
      </c>
      <c r="G64" s="3">
        <f t="shared" si="26"/>
        <v>17.2</v>
      </c>
      <c r="H64" s="3" t="str">
        <f t="shared" si="26"/>
        <v>44/12</v>
      </c>
      <c r="I64" s="3">
        <f t="shared" si="26"/>
        <v>0.99</v>
      </c>
      <c r="J64" s="9">
        <f t="shared" si="21"/>
        <v>8759.6711223076964</v>
      </c>
      <c r="K64" s="7">
        <f t="shared" si="24"/>
        <v>150.66634330369237</v>
      </c>
      <c r="L64" s="7">
        <f t="shared" si="25"/>
        <v>546.91882619240232</v>
      </c>
    </row>
    <row r="65" spans="2:12" x14ac:dyDescent="0.25">
      <c r="B65" s="3">
        <v>2015</v>
      </c>
      <c r="C65" s="6">
        <v>328998.96920289856</v>
      </c>
      <c r="D65" s="3">
        <f t="shared" si="27"/>
        <v>0.61099999999999999</v>
      </c>
      <c r="E65" s="3" t="str">
        <f t="shared" si="27"/>
        <v>41,868*10^-3</v>
      </c>
      <c r="F65" s="3">
        <f t="shared" si="22"/>
        <v>1</v>
      </c>
      <c r="G65" s="3">
        <f t="shared" si="26"/>
        <v>17.2</v>
      </c>
      <c r="H65" s="3" t="str">
        <f t="shared" si="26"/>
        <v>44/12</v>
      </c>
      <c r="I65" s="3">
        <f t="shared" si="26"/>
        <v>0.99</v>
      </c>
      <c r="J65" s="9">
        <f t="shared" si="21"/>
        <v>8416.2371228206302</v>
      </c>
      <c r="K65" s="7">
        <f t="shared" si="24"/>
        <v>144.75927851251484</v>
      </c>
      <c r="L65" s="7">
        <f t="shared" si="25"/>
        <v>525.47618100042791</v>
      </c>
    </row>
    <row r="66" spans="2:12" x14ac:dyDescent="0.25">
      <c r="B66" s="3">
        <v>2016</v>
      </c>
      <c r="C66" s="6">
        <v>322778.1702898551</v>
      </c>
      <c r="D66" s="3">
        <f t="shared" si="27"/>
        <v>0.61099999999999999</v>
      </c>
      <c r="E66" s="3" t="str">
        <f t="shared" si="27"/>
        <v>41,868*10^-3</v>
      </c>
      <c r="F66" s="3">
        <f t="shared" si="22"/>
        <v>1</v>
      </c>
      <c r="G66" s="3">
        <f t="shared" si="26"/>
        <v>17.2</v>
      </c>
      <c r="H66" s="3" t="str">
        <f t="shared" si="26"/>
        <v>44/12</v>
      </c>
      <c r="I66" s="3">
        <f t="shared" si="26"/>
        <v>0.99</v>
      </c>
      <c r="J66" s="9">
        <f t="shared" si="21"/>
        <v>8257.100700988045</v>
      </c>
      <c r="K66" s="7">
        <f t="shared" si="24"/>
        <v>142.02213205699437</v>
      </c>
      <c r="L66" s="7">
        <f t="shared" si="25"/>
        <v>515.54033936688859</v>
      </c>
    </row>
    <row r="67" spans="2:12" x14ac:dyDescent="0.25">
      <c r="B67" s="3">
        <v>2017</v>
      </c>
      <c r="C67" s="6">
        <v>330294.03553639777</v>
      </c>
      <c r="D67" s="3">
        <f t="shared" si="27"/>
        <v>0.61099999999999999</v>
      </c>
      <c r="E67" s="3" t="str">
        <f t="shared" si="27"/>
        <v>41,868*10^-3</v>
      </c>
      <c r="F67" s="3">
        <f t="shared" si="22"/>
        <v>1</v>
      </c>
      <c r="G67" s="3">
        <f t="shared" si="26"/>
        <v>17.2</v>
      </c>
      <c r="H67" s="3" t="str">
        <f t="shared" si="26"/>
        <v>44/12</v>
      </c>
      <c r="I67" s="3">
        <f t="shared" si="26"/>
        <v>0.99</v>
      </c>
      <c r="J67" s="9">
        <f t="shared" si="21"/>
        <v>8449.3666653809578</v>
      </c>
      <c r="K67" s="7">
        <f t="shared" si="24"/>
        <v>145.32910664455247</v>
      </c>
      <c r="L67" s="7">
        <f t="shared" si="25"/>
        <v>527.54465711972455</v>
      </c>
    </row>
    <row r="69" spans="2:12" ht="15.75" x14ac:dyDescent="0.25">
      <c r="B69" s="1" t="s">
        <v>12</v>
      </c>
    </row>
    <row r="70" spans="2:12" x14ac:dyDescent="0.25">
      <c r="B70" s="4" t="s">
        <v>5</v>
      </c>
      <c r="C70" s="5" t="s">
        <v>0</v>
      </c>
      <c r="D70" s="4" t="s">
        <v>1</v>
      </c>
      <c r="E70" s="4" t="s">
        <v>19</v>
      </c>
      <c r="F70" s="4" t="s">
        <v>2</v>
      </c>
      <c r="G70" s="4" t="s">
        <v>22</v>
      </c>
      <c r="H70" s="4" t="s">
        <v>20</v>
      </c>
      <c r="I70" s="4" t="s">
        <v>58</v>
      </c>
      <c r="J70" s="4" t="s">
        <v>55</v>
      </c>
      <c r="K70" s="4" t="s">
        <v>61</v>
      </c>
      <c r="L70" s="4" t="s">
        <v>62</v>
      </c>
    </row>
    <row r="71" spans="2:12" x14ac:dyDescent="0.25">
      <c r="B71" s="3">
        <v>2005</v>
      </c>
      <c r="C71" s="25">
        <v>398718.35918367346</v>
      </c>
      <c r="D71" s="3">
        <v>0.95899999999999996</v>
      </c>
      <c r="E71" s="3" t="s">
        <v>52</v>
      </c>
      <c r="F71" s="3">
        <v>1</v>
      </c>
      <c r="G71" s="3">
        <v>21.1</v>
      </c>
      <c r="H71" s="3" t="s">
        <v>21</v>
      </c>
      <c r="I71" s="3">
        <v>0.99</v>
      </c>
      <c r="J71" s="9">
        <f t="shared" ref="J71:J83" si="28">C71*D71*0.041868*F71</f>
        <v>16009.105111547658</v>
      </c>
      <c r="K71" s="7">
        <f>J71*G71*0.001</f>
        <v>337.79211785365561</v>
      </c>
      <c r="L71" s="7">
        <f>K71*3.66666666666666*I71</f>
        <v>1226.1853878087677</v>
      </c>
    </row>
    <row r="72" spans="2:12" x14ac:dyDescent="0.25">
      <c r="B72" s="3">
        <v>2006</v>
      </c>
      <c r="C72" s="25">
        <v>555502.45000000007</v>
      </c>
      <c r="D72" s="3">
        <v>0.95899999999999996</v>
      </c>
      <c r="E72" s="3" t="str">
        <f t="shared" ref="E72:F83" si="29">E71</f>
        <v>41,868*10^-3</v>
      </c>
      <c r="F72" s="3">
        <v>1</v>
      </c>
      <c r="G72" s="3">
        <f>G71</f>
        <v>21.1</v>
      </c>
      <c r="H72" s="3" t="s">
        <v>21</v>
      </c>
      <c r="I72" s="3">
        <f t="shared" ref="I72:I76" si="30">I71</f>
        <v>0.99</v>
      </c>
      <c r="J72" s="9">
        <f t="shared" si="28"/>
        <v>22304.207736959404</v>
      </c>
      <c r="K72" s="7">
        <f t="shared" ref="K72:K83" si="31">J72*G72*0.001</f>
        <v>470.61878324984349</v>
      </c>
      <c r="L72" s="7">
        <f t="shared" ref="L72:L83" si="32">K72*3.66666666666666*I72</f>
        <v>1708.3461831969287</v>
      </c>
    </row>
    <row r="73" spans="2:12" x14ac:dyDescent="0.25">
      <c r="B73" s="3">
        <v>2007</v>
      </c>
      <c r="C73" s="25">
        <v>889677.02835715306</v>
      </c>
      <c r="D73" s="3">
        <v>0.95899999999999996</v>
      </c>
      <c r="E73" s="3" t="str">
        <f t="shared" si="29"/>
        <v>41,868*10^-3</v>
      </c>
      <c r="F73" s="3">
        <v>1</v>
      </c>
      <c r="G73" s="3">
        <f t="shared" ref="G73:I83" si="33">G72</f>
        <v>21.1</v>
      </c>
      <c r="H73" s="3" t="s">
        <v>21</v>
      </c>
      <c r="I73" s="3">
        <f t="shared" si="30"/>
        <v>0.99</v>
      </c>
      <c r="J73" s="9">
        <f t="shared" si="28"/>
        <v>35721.78891250374</v>
      </c>
      <c r="K73" s="7">
        <f t="shared" si="31"/>
        <v>753.72974605382899</v>
      </c>
      <c r="L73" s="7">
        <f t="shared" si="32"/>
        <v>2736.0389781753943</v>
      </c>
    </row>
    <row r="74" spans="2:12" x14ac:dyDescent="0.25">
      <c r="B74" s="3">
        <v>2008</v>
      </c>
      <c r="C74" s="25">
        <v>911953.03669269488</v>
      </c>
      <c r="D74" s="3">
        <v>0.95899999999999996</v>
      </c>
      <c r="E74" s="3" t="str">
        <f t="shared" si="29"/>
        <v>41,868*10^-3</v>
      </c>
      <c r="F74" s="3">
        <v>1</v>
      </c>
      <c r="G74" s="3">
        <f t="shared" si="33"/>
        <v>21.1</v>
      </c>
      <c r="H74" s="3" t="s">
        <v>21</v>
      </c>
      <c r="I74" s="3">
        <f t="shared" si="30"/>
        <v>0.99</v>
      </c>
      <c r="J74" s="9">
        <f t="shared" si="28"/>
        <v>36616.202100899514</v>
      </c>
      <c r="K74" s="7">
        <f t="shared" si="31"/>
        <v>772.60186432897979</v>
      </c>
      <c r="L74" s="7">
        <f t="shared" si="32"/>
        <v>2804.5447675141913</v>
      </c>
    </row>
    <row r="75" spans="2:12" x14ac:dyDescent="0.25">
      <c r="B75" s="3">
        <v>2009</v>
      </c>
      <c r="C75" s="6">
        <v>1316131.8820000002</v>
      </c>
      <c r="D75" s="3">
        <v>0.95899999999999996</v>
      </c>
      <c r="E75" s="3" t="str">
        <f t="shared" si="29"/>
        <v>41,868*10^-3</v>
      </c>
      <c r="F75" s="3">
        <v>1</v>
      </c>
      <c r="G75" s="3">
        <f t="shared" si="33"/>
        <v>21.1</v>
      </c>
      <c r="H75" s="3" t="s">
        <v>21</v>
      </c>
      <c r="I75" s="3">
        <f t="shared" si="30"/>
        <v>0.99</v>
      </c>
      <c r="J75" s="9">
        <f t="shared" si="28"/>
        <v>52844.553440517397</v>
      </c>
      <c r="K75" s="7">
        <f t="shared" si="31"/>
        <v>1115.020077594917</v>
      </c>
      <c r="L75" s="7">
        <f t="shared" si="32"/>
        <v>4047.5228816695408</v>
      </c>
    </row>
    <row r="76" spans="2:12" x14ac:dyDescent="0.25">
      <c r="B76" s="3">
        <v>2010</v>
      </c>
      <c r="C76" s="6">
        <v>1349308.1269999999</v>
      </c>
      <c r="D76" s="3">
        <v>0.95699999999999996</v>
      </c>
      <c r="E76" s="3" t="str">
        <f t="shared" si="29"/>
        <v>41,868*10^-3</v>
      </c>
      <c r="F76" s="3">
        <f>F75</f>
        <v>1</v>
      </c>
      <c r="G76" s="3">
        <f t="shared" si="33"/>
        <v>21.1</v>
      </c>
      <c r="H76" s="3" t="str">
        <f>H75</f>
        <v>44/12</v>
      </c>
      <c r="I76" s="3">
        <f t="shared" si="30"/>
        <v>0.99</v>
      </c>
      <c r="J76" s="9">
        <f t="shared" si="28"/>
        <v>54063.640856802849</v>
      </c>
      <c r="K76" s="7">
        <f t="shared" si="31"/>
        <v>1140.7428220785403</v>
      </c>
      <c r="L76" s="7">
        <f t="shared" si="32"/>
        <v>4140.8964441450935</v>
      </c>
    </row>
    <row r="77" spans="2:12" x14ac:dyDescent="0.25">
      <c r="B77" s="3">
        <v>2011</v>
      </c>
      <c r="C77" s="6">
        <v>474558.27100000001</v>
      </c>
      <c r="D77" s="3">
        <f>D76</f>
        <v>0.95699999999999996</v>
      </c>
      <c r="E77" s="3" t="str">
        <f t="shared" si="29"/>
        <v>41,868*10^-3</v>
      </c>
      <c r="F77" s="3">
        <f>F76</f>
        <v>1</v>
      </c>
      <c r="G77" s="3">
        <f t="shared" si="33"/>
        <v>21.1</v>
      </c>
      <c r="H77" s="3" t="str">
        <f t="shared" si="33"/>
        <v>44/12</v>
      </c>
      <c r="I77" s="3">
        <f t="shared" si="33"/>
        <v>0.99</v>
      </c>
      <c r="J77" s="9">
        <f t="shared" si="28"/>
        <v>19014.447045548197</v>
      </c>
      <c r="K77" s="7">
        <f t="shared" si="31"/>
        <v>401.20483266106697</v>
      </c>
      <c r="L77" s="7">
        <f t="shared" si="32"/>
        <v>1456.3735425596706</v>
      </c>
    </row>
    <row r="78" spans="2:12" x14ac:dyDescent="0.25">
      <c r="B78" s="3">
        <v>2012</v>
      </c>
      <c r="C78" s="6">
        <v>403312.26300000004</v>
      </c>
      <c r="D78" s="3">
        <f t="shared" ref="D78:E83" si="34">D77</f>
        <v>0.95699999999999996</v>
      </c>
      <c r="E78" s="3" t="str">
        <f t="shared" si="29"/>
        <v>41,868*10^-3</v>
      </c>
      <c r="F78" s="3">
        <f t="shared" si="29"/>
        <v>1</v>
      </c>
      <c r="G78" s="3">
        <f t="shared" si="33"/>
        <v>21.1</v>
      </c>
      <c r="H78" s="3" t="str">
        <f t="shared" si="33"/>
        <v>44/12</v>
      </c>
      <c r="I78" s="3">
        <f t="shared" si="33"/>
        <v>0.99</v>
      </c>
      <c r="J78" s="9">
        <f t="shared" si="28"/>
        <v>16159.785080710792</v>
      </c>
      <c r="K78" s="7">
        <f t="shared" si="31"/>
        <v>340.97146520299776</v>
      </c>
      <c r="L78" s="7">
        <f t="shared" si="32"/>
        <v>1237.7264186868795</v>
      </c>
    </row>
    <row r="79" spans="2:12" x14ac:dyDescent="0.25">
      <c r="B79" s="3">
        <v>2013</v>
      </c>
      <c r="C79" s="6">
        <v>308399.848</v>
      </c>
      <c r="D79" s="3">
        <f t="shared" si="34"/>
        <v>0.95699999999999996</v>
      </c>
      <c r="E79" s="3" t="str">
        <f t="shared" si="29"/>
        <v>41,868*10^-3</v>
      </c>
      <c r="F79" s="3">
        <f t="shared" si="29"/>
        <v>1</v>
      </c>
      <c r="G79" s="3">
        <f t="shared" si="33"/>
        <v>21.1</v>
      </c>
      <c r="H79" s="3" t="str">
        <f t="shared" si="33"/>
        <v>44/12</v>
      </c>
      <c r="I79" s="3">
        <f t="shared" si="33"/>
        <v>0.99</v>
      </c>
      <c r="J79" s="9">
        <f t="shared" si="28"/>
        <v>12356.865188113248</v>
      </c>
      <c r="K79" s="7">
        <f t="shared" si="31"/>
        <v>260.72985546918954</v>
      </c>
      <c r="L79" s="7">
        <f t="shared" si="32"/>
        <v>946.44937535315626</v>
      </c>
    </row>
    <row r="80" spans="2:12" x14ac:dyDescent="0.25">
      <c r="B80" s="3">
        <v>2014</v>
      </c>
      <c r="C80" s="6">
        <v>240980.66700000002</v>
      </c>
      <c r="D80" s="3">
        <f t="shared" si="34"/>
        <v>0.95699999999999996</v>
      </c>
      <c r="E80" s="3" t="str">
        <f t="shared" si="34"/>
        <v>41,868*10^-3</v>
      </c>
      <c r="F80" s="3">
        <f t="shared" si="29"/>
        <v>1</v>
      </c>
      <c r="G80" s="3">
        <f t="shared" si="33"/>
        <v>21.1</v>
      </c>
      <c r="H80" s="3" t="str">
        <f t="shared" si="33"/>
        <v>44/12</v>
      </c>
      <c r="I80" s="3">
        <f t="shared" si="33"/>
        <v>0.99</v>
      </c>
      <c r="J80" s="9">
        <f t="shared" si="28"/>
        <v>9655.5352876198922</v>
      </c>
      <c r="K80" s="7">
        <f t="shared" si="31"/>
        <v>203.73179456877975</v>
      </c>
      <c r="L80" s="7">
        <f t="shared" si="32"/>
        <v>739.54641428466903</v>
      </c>
    </row>
    <row r="81" spans="2:22" x14ac:dyDescent="0.25">
      <c r="B81" s="3">
        <v>2015</v>
      </c>
      <c r="C81" s="6">
        <v>118563.60399999998</v>
      </c>
      <c r="D81" s="3">
        <f t="shared" si="34"/>
        <v>0.95699999999999996</v>
      </c>
      <c r="E81" s="3" t="str">
        <f t="shared" si="34"/>
        <v>41,868*10^-3</v>
      </c>
      <c r="F81" s="3">
        <f t="shared" si="29"/>
        <v>1</v>
      </c>
      <c r="G81" s="3">
        <f t="shared" si="33"/>
        <v>21.1</v>
      </c>
      <c r="H81" s="3" t="str">
        <f t="shared" si="33"/>
        <v>44/12</v>
      </c>
      <c r="I81" s="3">
        <f t="shared" si="33"/>
        <v>0.99</v>
      </c>
      <c r="J81" s="9">
        <f t="shared" si="28"/>
        <v>4750.5680704643028</v>
      </c>
      <c r="K81" s="7">
        <f t="shared" si="31"/>
        <v>100.23698628679679</v>
      </c>
      <c r="L81" s="7">
        <f t="shared" si="32"/>
        <v>363.86026022107171</v>
      </c>
    </row>
    <row r="82" spans="2:22" x14ac:dyDescent="0.25">
      <c r="B82" s="3">
        <v>2016</v>
      </c>
      <c r="C82" s="6">
        <v>36523.887999999999</v>
      </c>
      <c r="D82" s="3">
        <f t="shared" si="34"/>
        <v>0.95699999999999996</v>
      </c>
      <c r="E82" s="3" t="str">
        <f t="shared" si="34"/>
        <v>41,868*10^-3</v>
      </c>
      <c r="F82" s="3">
        <f t="shared" si="29"/>
        <v>1</v>
      </c>
      <c r="G82" s="3">
        <f t="shared" si="33"/>
        <v>21.1</v>
      </c>
      <c r="H82" s="3" t="str">
        <f t="shared" si="33"/>
        <v>44/12</v>
      </c>
      <c r="I82" s="3">
        <f t="shared" si="33"/>
        <v>0.99</v>
      </c>
      <c r="J82" s="9">
        <f t="shared" si="28"/>
        <v>1463.4273106442881</v>
      </c>
      <c r="K82" s="7">
        <f t="shared" si="31"/>
        <v>30.878316254594484</v>
      </c>
      <c r="L82" s="7">
        <f t="shared" si="32"/>
        <v>112.08828800417777</v>
      </c>
    </row>
    <row r="83" spans="2:22" x14ac:dyDescent="0.25">
      <c r="B83" s="3">
        <v>2017</v>
      </c>
      <c r="C83" s="6">
        <v>34637.195999999996</v>
      </c>
      <c r="D83" s="3">
        <f t="shared" si="34"/>
        <v>0.95699999999999996</v>
      </c>
      <c r="E83" s="3" t="str">
        <f t="shared" si="34"/>
        <v>41,868*10^-3</v>
      </c>
      <c r="F83" s="3">
        <f t="shared" si="29"/>
        <v>1</v>
      </c>
      <c r="G83" s="3">
        <f t="shared" si="33"/>
        <v>21.1</v>
      </c>
      <c r="H83" s="3" t="str">
        <f t="shared" si="33"/>
        <v>44/12</v>
      </c>
      <c r="I83" s="3">
        <f t="shared" si="33"/>
        <v>0.99</v>
      </c>
      <c r="J83" s="9">
        <f t="shared" si="28"/>
        <v>1387.8319468764957</v>
      </c>
      <c r="K83" s="7">
        <f t="shared" si="31"/>
        <v>29.283254079094064</v>
      </c>
      <c r="L83" s="7">
        <f t="shared" si="32"/>
        <v>106.29821230711126</v>
      </c>
    </row>
    <row r="85" spans="2:22" ht="15.75" x14ac:dyDescent="0.25">
      <c r="B85" s="1" t="s">
        <v>48</v>
      </c>
      <c r="N85" s="1" t="s">
        <v>64</v>
      </c>
      <c r="V85" s="1" t="s">
        <v>64</v>
      </c>
    </row>
    <row r="86" spans="2:22" ht="15.75" x14ac:dyDescent="0.25">
      <c r="B86" s="4" t="s">
        <v>5</v>
      </c>
      <c r="C86" s="5" t="s">
        <v>0</v>
      </c>
      <c r="D86" s="4" t="s">
        <v>1</v>
      </c>
      <c r="E86" s="4" t="s">
        <v>19</v>
      </c>
      <c r="F86" s="4" t="s">
        <v>2</v>
      </c>
      <c r="G86" s="4" t="s">
        <v>22</v>
      </c>
      <c r="H86" s="4" t="s">
        <v>20</v>
      </c>
      <c r="I86" s="4" t="s">
        <v>58</v>
      </c>
      <c r="J86" s="4" t="s">
        <v>55</v>
      </c>
      <c r="K86" s="4" t="s">
        <v>61</v>
      </c>
      <c r="L86" s="4" t="s">
        <v>62</v>
      </c>
      <c r="N86" s="1" t="s">
        <v>7</v>
      </c>
      <c r="V86" s="1" t="s">
        <v>10</v>
      </c>
    </row>
    <row r="87" spans="2:22" x14ac:dyDescent="0.25">
      <c r="B87" s="3">
        <v>2005</v>
      </c>
      <c r="C87" s="25">
        <v>1714749.747</v>
      </c>
      <c r="D87" s="3">
        <v>0.84799999999999998</v>
      </c>
      <c r="E87" s="3" t="s">
        <v>52</v>
      </c>
      <c r="F87" s="3">
        <v>1</v>
      </c>
      <c r="G87" s="3">
        <v>20.2</v>
      </c>
      <c r="H87" s="3" t="s">
        <v>21</v>
      </c>
      <c r="I87" s="3">
        <v>0.99</v>
      </c>
      <c r="J87" s="9">
        <f t="shared" ref="J87:J99" si="35">C87*D87*0.041868*F87</f>
        <v>60880.584761471808</v>
      </c>
      <c r="K87" s="7">
        <f>J87*G87*0.001</f>
        <v>1229.7878121817305</v>
      </c>
      <c r="L87" s="7">
        <f>K87*3.66666666666666*I87</f>
        <v>4464.1297582196739</v>
      </c>
    </row>
    <row r="88" spans="2:22" x14ac:dyDescent="0.25">
      <c r="B88" s="3">
        <v>2006</v>
      </c>
      <c r="C88" s="25">
        <v>1553445.4210000001</v>
      </c>
      <c r="D88" s="3">
        <v>0.84799999999999998</v>
      </c>
      <c r="E88" s="3" t="str">
        <f t="shared" ref="E88:F99" si="36">E87</f>
        <v>41,868*10^-3</v>
      </c>
      <c r="F88" s="3">
        <v>1</v>
      </c>
      <c r="G88" s="3">
        <f>G87</f>
        <v>20.2</v>
      </c>
      <c r="H88" s="3" t="s">
        <v>21</v>
      </c>
      <c r="I88" s="3">
        <f t="shared" ref="I88:I92" si="37">I87</f>
        <v>0.99</v>
      </c>
      <c r="J88" s="9">
        <f t="shared" si="35"/>
        <v>55153.625647690948</v>
      </c>
      <c r="K88" s="7">
        <f t="shared" ref="K88:K99" si="38">J88*G88*0.001</f>
        <v>1114.1032380833569</v>
      </c>
      <c r="L88" s="7">
        <f t="shared" ref="L88:L99" si="39">K88*3.66666666666666*I88</f>
        <v>4044.1947542425783</v>
      </c>
    </row>
    <row r="89" spans="2:22" x14ac:dyDescent="0.25">
      <c r="B89" s="3">
        <v>2007</v>
      </c>
      <c r="C89" s="25">
        <v>1514004.2969561038</v>
      </c>
      <c r="D89" s="3">
        <v>0.84799999999999998</v>
      </c>
      <c r="E89" s="3" t="str">
        <f t="shared" si="36"/>
        <v>41,868*10^-3</v>
      </c>
      <c r="F89" s="3">
        <v>1</v>
      </c>
      <c r="G89" s="3">
        <f t="shared" ref="G89:I99" si="40">G88</f>
        <v>20.2</v>
      </c>
      <c r="H89" s="3" t="s">
        <v>21</v>
      </c>
      <c r="I89" s="3">
        <f t="shared" si="37"/>
        <v>0.99</v>
      </c>
      <c r="J89" s="9">
        <f t="shared" si="35"/>
        <v>53753.305455404516</v>
      </c>
      <c r="K89" s="7">
        <f t="shared" si="38"/>
        <v>1085.8167701991713</v>
      </c>
      <c r="L89" s="7">
        <f t="shared" si="39"/>
        <v>3941.5148758229843</v>
      </c>
    </row>
    <row r="90" spans="2:22" x14ac:dyDescent="0.25">
      <c r="B90" s="3">
        <v>2008</v>
      </c>
      <c r="C90" s="25">
        <v>1603602.3140467748</v>
      </c>
      <c r="D90" s="3">
        <v>0.84799999999999998</v>
      </c>
      <c r="E90" s="3" t="str">
        <f t="shared" si="36"/>
        <v>41,868*10^-3</v>
      </c>
      <c r="F90" s="3">
        <v>1</v>
      </c>
      <c r="G90" s="3">
        <f t="shared" si="40"/>
        <v>20.2</v>
      </c>
      <c r="H90" s="3" t="s">
        <v>21</v>
      </c>
      <c r="I90" s="3">
        <f t="shared" si="37"/>
        <v>0.99</v>
      </c>
      <c r="J90" s="9">
        <f t="shared" si="35"/>
        <v>56934.399188464791</v>
      </c>
      <c r="K90" s="7">
        <f t="shared" si="38"/>
        <v>1150.0748636069886</v>
      </c>
      <c r="L90" s="7">
        <f t="shared" si="39"/>
        <v>4174.7717548933606</v>
      </c>
    </row>
    <row r="91" spans="2:22" x14ac:dyDescent="0.25">
      <c r="B91" s="3">
        <v>2009</v>
      </c>
      <c r="C91" s="6">
        <v>1766746.4532780866</v>
      </c>
      <c r="D91" s="3">
        <v>0.84799999999999998</v>
      </c>
      <c r="E91" s="3" t="str">
        <f t="shared" si="36"/>
        <v>41,868*10^-3</v>
      </c>
      <c r="F91" s="3">
        <v>1</v>
      </c>
      <c r="G91" s="3">
        <f t="shared" si="40"/>
        <v>20.2</v>
      </c>
      <c r="H91" s="3" t="s">
        <v>21</v>
      </c>
      <c r="I91" s="3">
        <f t="shared" si="37"/>
        <v>0.99</v>
      </c>
      <c r="J91" s="9">
        <f t="shared" si="35"/>
        <v>62726.679148958196</v>
      </c>
      <c r="K91" s="7">
        <f t="shared" si="38"/>
        <v>1267.0789188089555</v>
      </c>
      <c r="L91" s="7">
        <f t="shared" si="39"/>
        <v>4599.4964752765</v>
      </c>
    </row>
    <row r="92" spans="2:22" x14ac:dyDescent="0.25">
      <c r="B92" s="3">
        <v>2010</v>
      </c>
      <c r="C92" s="6">
        <v>2244217.4481224958</v>
      </c>
      <c r="D92" s="3">
        <f>D91</f>
        <v>0.84799999999999998</v>
      </c>
      <c r="E92" s="3" t="str">
        <f t="shared" si="36"/>
        <v>41,868*10^-3</v>
      </c>
      <c r="F92" s="3">
        <f>F91</f>
        <v>1</v>
      </c>
      <c r="G92" s="3">
        <f t="shared" si="40"/>
        <v>20.2</v>
      </c>
      <c r="H92" s="3" t="str">
        <f>H91</f>
        <v>44/12</v>
      </c>
      <c r="I92" s="3">
        <f t="shared" si="37"/>
        <v>0.99</v>
      </c>
      <c r="J92" s="9">
        <f t="shared" si="35"/>
        <v>79678.839908057766</v>
      </c>
      <c r="K92" s="7">
        <f t="shared" si="38"/>
        <v>1609.5125661427667</v>
      </c>
      <c r="L92" s="7">
        <f t="shared" si="39"/>
        <v>5842.5306150982324</v>
      </c>
    </row>
    <row r="93" spans="2:22" x14ac:dyDescent="0.25">
      <c r="B93" s="3">
        <v>2011</v>
      </c>
      <c r="C93" s="6">
        <v>2367454.928545075</v>
      </c>
      <c r="D93" s="3">
        <f t="shared" ref="D93:E99" si="41">D92</f>
        <v>0.84799999999999998</v>
      </c>
      <c r="E93" s="3" t="str">
        <f t="shared" si="36"/>
        <v>41,868*10^-3</v>
      </c>
      <c r="F93" s="3">
        <f t="shared" si="36"/>
        <v>1</v>
      </c>
      <c r="G93" s="3">
        <f t="shared" si="40"/>
        <v>20.2</v>
      </c>
      <c r="H93" s="3" t="str">
        <f t="shared" si="40"/>
        <v>44/12</v>
      </c>
      <c r="I93" s="3">
        <f t="shared" si="40"/>
        <v>0.99</v>
      </c>
      <c r="J93" s="9">
        <f t="shared" si="35"/>
        <v>84054.271300179767</v>
      </c>
      <c r="K93" s="7">
        <f t="shared" si="38"/>
        <v>1697.8962802636311</v>
      </c>
      <c r="L93" s="7">
        <f t="shared" si="39"/>
        <v>6163.3634973569688</v>
      </c>
    </row>
    <row r="94" spans="2:22" x14ac:dyDescent="0.25">
      <c r="B94" s="3">
        <v>2012</v>
      </c>
      <c r="C94" s="6">
        <v>2429026.8151640464</v>
      </c>
      <c r="D94" s="3">
        <f t="shared" si="41"/>
        <v>0.84799999999999998</v>
      </c>
      <c r="E94" s="3" t="str">
        <f t="shared" si="36"/>
        <v>41,868*10^-3</v>
      </c>
      <c r="F94" s="3">
        <f t="shared" si="36"/>
        <v>1</v>
      </c>
      <c r="G94" s="3">
        <f t="shared" si="40"/>
        <v>20.2</v>
      </c>
      <c r="H94" s="3" t="str">
        <f t="shared" si="40"/>
        <v>44/12</v>
      </c>
      <c r="I94" s="3">
        <f t="shared" si="40"/>
        <v>0.99</v>
      </c>
      <c r="J94" s="9">
        <f t="shared" si="35"/>
        <v>86240.323503300475</v>
      </c>
      <c r="K94" s="7">
        <f t="shared" si="38"/>
        <v>1742.0545347666696</v>
      </c>
      <c r="L94" s="7">
        <f t="shared" si="39"/>
        <v>6323.6579612029982</v>
      </c>
    </row>
    <row r="95" spans="2:22" x14ac:dyDescent="0.25">
      <c r="B95" s="3">
        <v>2013</v>
      </c>
      <c r="C95" s="6">
        <v>2382553.7340000002</v>
      </c>
      <c r="D95" s="3">
        <f t="shared" si="41"/>
        <v>0.84799999999999998</v>
      </c>
      <c r="E95" s="3" t="str">
        <f t="shared" si="36"/>
        <v>41,868*10^-3</v>
      </c>
      <c r="F95" s="3">
        <f t="shared" si="36"/>
        <v>1</v>
      </c>
      <c r="G95" s="3">
        <f t="shared" si="40"/>
        <v>20.2</v>
      </c>
      <c r="H95" s="3" t="str">
        <f t="shared" si="40"/>
        <v>44/12</v>
      </c>
      <c r="I95" s="3">
        <f t="shared" si="40"/>
        <v>0.99</v>
      </c>
      <c r="J95" s="9">
        <f t="shared" si="35"/>
        <v>84590.340255374991</v>
      </c>
      <c r="K95" s="7">
        <f t="shared" si="38"/>
        <v>1708.7248731585748</v>
      </c>
      <c r="L95" s="7">
        <f t="shared" si="39"/>
        <v>6202.6712895656156</v>
      </c>
    </row>
    <row r="96" spans="2:22" x14ac:dyDescent="0.25">
      <c r="B96" s="3">
        <v>2014</v>
      </c>
      <c r="C96" s="6">
        <v>2397943.7409999999</v>
      </c>
      <c r="D96" s="3">
        <f t="shared" si="41"/>
        <v>0.84799999999999998</v>
      </c>
      <c r="E96" s="3" t="str">
        <f t="shared" si="41"/>
        <v>41,868*10^-3</v>
      </c>
      <c r="F96" s="3">
        <f t="shared" si="36"/>
        <v>1</v>
      </c>
      <c r="G96" s="3">
        <f t="shared" si="40"/>
        <v>20.2</v>
      </c>
      <c r="H96" s="3" t="str">
        <f t="shared" si="40"/>
        <v>44/12</v>
      </c>
      <c r="I96" s="3">
        <f t="shared" si="40"/>
        <v>0.99</v>
      </c>
      <c r="J96" s="9">
        <f t="shared" si="35"/>
        <v>85136.748048863432</v>
      </c>
      <c r="K96" s="7">
        <f t="shared" si="38"/>
        <v>1719.7623105870414</v>
      </c>
      <c r="L96" s="7">
        <f t="shared" si="39"/>
        <v>6242.7371874309492</v>
      </c>
    </row>
    <row r="97" spans="2:22" x14ac:dyDescent="0.25">
      <c r="B97" s="3">
        <v>2015</v>
      </c>
      <c r="C97" s="6">
        <v>2229213.3022527513</v>
      </c>
      <c r="D97" s="3">
        <f t="shared" si="41"/>
        <v>0.84799999999999998</v>
      </c>
      <c r="E97" s="3" t="str">
        <f t="shared" si="41"/>
        <v>41,868*10^-3</v>
      </c>
      <c r="F97" s="3">
        <f t="shared" si="36"/>
        <v>1</v>
      </c>
      <c r="G97" s="3">
        <f t="shared" si="40"/>
        <v>20.2</v>
      </c>
      <c r="H97" s="3" t="str">
        <f t="shared" si="40"/>
        <v>44/12</v>
      </c>
      <c r="I97" s="3">
        <f t="shared" si="40"/>
        <v>0.99</v>
      </c>
      <c r="J97" s="9">
        <f t="shared" si="35"/>
        <v>79146.131752833026</v>
      </c>
      <c r="K97" s="7">
        <f t="shared" si="38"/>
        <v>1598.7518614072271</v>
      </c>
      <c r="L97" s="7">
        <f t="shared" si="39"/>
        <v>5803.4692569082235</v>
      </c>
    </row>
    <row r="98" spans="2:22" x14ac:dyDescent="0.25">
      <c r="B98" s="3">
        <v>2016</v>
      </c>
      <c r="C98" s="6">
        <v>2055463.4189999998</v>
      </c>
      <c r="D98" s="3">
        <f t="shared" si="41"/>
        <v>0.84799999999999998</v>
      </c>
      <c r="E98" s="3" t="str">
        <f t="shared" si="41"/>
        <v>41,868*10^-3</v>
      </c>
      <c r="F98" s="3">
        <f t="shared" si="36"/>
        <v>1</v>
      </c>
      <c r="G98" s="3">
        <f t="shared" si="40"/>
        <v>20.2</v>
      </c>
      <c r="H98" s="3" t="str">
        <f t="shared" si="40"/>
        <v>44/12</v>
      </c>
      <c r="I98" s="3">
        <f t="shared" si="40"/>
        <v>0.99</v>
      </c>
      <c r="J98" s="9">
        <f t="shared" si="35"/>
        <v>72977.304777834812</v>
      </c>
      <c r="K98" s="7">
        <f t="shared" si="38"/>
        <v>1474.1415565122632</v>
      </c>
      <c r="L98" s="7">
        <f t="shared" si="39"/>
        <v>5351.1338501395057</v>
      </c>
    </row>
    <row r="99" spans="2:22" x14ac:dyDescent="0.25">
      <c r="B99" s="3">
        <v>2017</v>
      </c>
      <c r="C99" s="6">
        <v>2152887.3669590922</v>
      </c>
      <c r="D99" s="3">
        <f t="shared" si="41"/>
        <v>0.84799999999999998</v>
      </c>
      <c r="E99" s="3" t="str">
        <f t="shared" si="41"/>
        <v>41,868*10^-3</v>
      </c>
      <c r="F99" s="3">
        <f t="shared" si="36"/>
        <v>1</v>
      </c>
      <c r="G99" s="3">
        <f t="shared" si="40"/>
        <v>20.2</v>
      </c>
      <c r="H99" s="3" t="str">
        <f t="shared" si="40"/>
        <v>44/12</v>
      </c>
      <c r="I99" s="3">
        <f t="shared" si="40"/>
        <v>0.99</v>
      </c>
      <c r="J99" s="9">
        <f t="shared" si="35"/>
        <v>76436.250861307097</v>
      </c>
      <c r="K99" s="7">
        <f t="shared" si="38"/>
        <v>1544.0122673984033</v>
      </c>
      <c r="L99" s="7">
        <f t="shared" si="39"/>
        <v>5604.7645306561935</v>
      </c>
    </row>
    <row r="101" spans="2:22" ht="15.75" x14ac:dyDescent="0.25">
      <c r="B101" s="1" t="s">
        <v>10</v>
      </c>
    </row>
    <row r="102" spans="2:22" x14ac:dyDescent="0.25">
      <c r="B102" s="4" t="s">
        <v>5</v>
      </c>
      <c r="C102" s="5" t="s">
        <v>0</v>
      </c>
      <c r="D102" s="4" t="s">
        <v>1</v>
      </c>
      <c r="E102" s="4" t="s">
        <v>19</v>
      </c>
      <c r="F102" s="4" t="s">
        <v>2</v>
      </c>
      <c r="G102" s="4" t="s">
        <v>22</v>
      </c>
      <c r="H102" s="4" t="s">
        <v>20</v>
      </c>
      <c r="I102" s="4" t="s">
        <v>58</v>
      </c>
      <c r="J102" s="4" t="s">
        <v>55</v>
      </c>
      <c r="K102" s="4" t="s">
        <v>61</v>
      </c>
      <c r="L102" s="4" t="s">
        <v>62</v>
      </c>
    </row>
    <row r="103" spans="2:22" x14ac:dyDescent="0.25">
      <c r="B103" s="3">
        <v>2005</v>
      </c>
      <c r="C103" s="25">
        <v>181750.16899999997</v>
      </c>
      <c r="D103" s="3">
        <v>0.82199999999999995</v>
      </c>
      <c r="E103" s="3" t="s">
        <v>52</v>
      </c>
      <c r="F103" s="3">
        <v>1</v>
      </c>
      <c r="G103" s="3">
        <v>19.5</v>
      </c>
      <c r="H103" s="3" t="s">
        <v>21</v>
      </c>
      <c r="I103" s="3">
        <v>0.99</v>
      </c>
      <c r="J103" s="9">
        <f t="shared" ref="J103:J115" si="42">C103*D103*0.041868*F103</f>
        <v>6255.0222142188222</v>
      </c>
      <c r="K103" s="7">
        <f>J103*G103*0.001</f>
        <v>121.97293317726702</v>
      </c>
      <c r="L103" s="7">
        <f>K103*3.66666666666666*I103</f>
        <v>442.76174743347849</v>
      </c>
    </row>
    <row r="104" spans="2:22" x14ac:dyDescent="0.25">
      <c r="B104" s="3">
        <v>2006</v>
      </c>
      <c r="C104" s="25">
        <v>186231.11</v>
      </c>
      <c r="D104" s="3">
        <v>0.82199999999999995</v>
      </c>
      <c r="E104" s="3" t="str">
        <f t="shared" ref="E104:F115" si="43">E103</f>
        <v>41,868*10^-3</v>
      </c>
      <c r="F104" s="3">
        <v>1</v>
      </c>
      <c r="G104" s="3">
        <f>G103</f>
        <v>19.5</v>
      </c>
      <c r="H104" s="3" t="s">
        <v>21</v>
      </c>
      <c r="I104" s="3">
        <f t="shared" ref="I104:I108" si="44">I103</f>
        <v>0.99</v>
      </c>
      <c r="J104" s="9">
        <f t="shared" si="42"/>
        <v>6409.2360212805597</v>
      </c>
      <c r="K104" s="7">
        <f t="shared" ref="K104:K115" si="45">J104*G104*0.001</f>
        <v>124.98010241497091</v>
      </c>
      <c r="L104" s="7">
        <f t="shared" ref="L104:L115" si="46">K104*3.66666666666666*I104</f>
        <v>453.6777717663436</v>
      </c>
    </row>
    <row r="105" spans="2:22" x14ac:dyDescent="0.25">
      <c r="B105" s="3">
        <v>2007</v>
      </c>
      <c r="C105" s="25">
        <v>210422.50800000003</v>
      </c>
      <c r="D105" s="3">
        <v>0.82199999999999995</v>
      </c>
      <c r="E105" s="3" t="str">
        <f t="shared" si="43"/>
        <v>41,868*10^-3</v>
      </c>
      <c r="F105" s="3">
        <v>1</v>
      </c>
      <c r="G105" s="3">
        <f t="shared" ref="G105:I115" si="47">G104</f>
        <v>19.5</v>
      </c>
      <c r="H105" s="3" t="s">
        <v>21</v>
      </c>
      <c r="I105" s="3">
        <f t="shared" si="44"/>
        <v>0.99</v>
      </c>
      <c r="J105" s="9">
        <f t="shared" si="42"/>
        <v>7241.7949823839699</v>
      </c>
      <c r="K105" s="7">
        <f t="shared" si="45"/>
        <v>141.2150021564874</v>
      </c>
      <c r="L105" s="7">
        <f t="shared" si="46"/>
        <v>512.61045782804831</v>
      </c>
    </row>
    <row r="106" spans="2:22" x14ac:dyDescent="0.25">
      <c r="B106" s="3">
        <v>2008</v>
      </c>
      <c r="C106" s="25">
        <v>207409.88400000002</v>
      </c>
      <c r="D106" s="3">
        <v>0.82199999999999995</v>
      </c>
      <c r="E106" s="3" t="str">
        <f t="shared" si="43"/>
        <v>41,868*10^-3</v>
      </c>
      <c r="F106" s="3">
        <v>1</v>
      </c>
      <c r="G106" s="3">
        <f t="shared" si="47"/>
        <v>19.5</v>
      </c>
      <c r="H106" s="3" t="s">
        <v>21</v>
      </c>
      <c r="I106" s="3">
        <f t="shared" si="44"/>
        <v>0.99</v>
      </c>
      <c r="J106" s="9">
        <f t="shared" si="42"/>
        <v>7138.1140331624647</v>
      </c>
      <c r="K106" s="7">
        <f t="shared" si="45"/>
        <v>139.19322364666806</v>
      </c>
      <c r="L106" s="7">
        <f t="shared" si="46"/>
        <v>505.27140183740414</v>
      </c>
    </row>
    <row r="107" spans="2:22" ht="15.75" x14ac:dyDescent="0.25">
      <c r="B107" s="3">
        <v>2009</v>
      </c>
      <c r="C107" s="6">
        <v>204806.946</v>
      </c>
      <c r="D107" s="3">
        <v>0.82199999999999995</v>
      </c>
      <c r="E107" s="3" t="str">
        <f t="shared" si="43"/>
        <v>41,868*10^-3</v>
      </c>
      <c r="F107" s="3">
        <v>1</v>
      </c>
      <c r="G107" s="3">
        <f t="shared" si="47"/>
        <v>19.5</v>
      </c>
      <c r="H107" s="3" t="s">
        <v>21</v>
      </c>
      <c r="I107" s="3">
        <f t="shared" si="44"/>
        <v>0.99</v>
      </c>
      <c r="J107" s="9">
        <f t="shared" si="42"/>
        <v>7048.532630835216</v>
      </c>
      <c r="K107" s="7">
        <f t="shared" si="45"/>
        <v>137.44638630128674</v>
      </c>
      <c r="L107" s="7">
        <f t="shared" si="46"/>
        <v>498.93038227366992</v>
      </c>
      <c r="N107" s="1" t="s">
        <v>64</v>
      </c>
      <c r="V107" s="1" t="s">
        <v>64</v>
      </c>
    </row>
    <row r="108" spans="2:22" ht="15.75" x14ac:dyDescent="0.25">
      <c r="B108" s="3">
        <v>2010</v>
      </c>
      <c r="C108" s="6">
        <v>248059.54500000004</v>
      </c>
      <c r="D108" s="3">
        <f>D107</f>
        <v>0.82199999999999995</v>
      </c>
      <c r="E108" s="3" t="str">
        <f t="shared" si="43"/>
        <v>41,868*10^-3</v>
      </c>
      <c r="F108" s="3">
        <f>F107</f>
        <v>1</v>
      </c>
      <c r="G108" s="3">
        <f t="shared" si="47"/>
        <v>19.5</v>
      </c>
      <c r="H108" s="3" t="str">
        <f>H107</f>
        <v>44/12</v>
      </c>
      <c r="I108" s="3">
        <f t="shared" si="44"/>
        <v>0.99</v>
      </c>
      <c r="J108" s="9">
        <f t="shared" si="42"/>
        <v>8537.0922787093223</v>
      </c>
      <c r="K108" s="7">
        <f t="shared" si="45"/>
        <v>166.47329943483177</v>
      </c>
      <c r="L108" s="7">
        <f t="shared" si="46"/>
        <v>604.29807694843817</v>
      </c>
      <c r="N108" s="1" t="s">
        <v>8</v>
      </c>
      <c r="V108" s="1" t="s">
        <v>11</v>
      </c>
    </row>
    <row r="109" spans="2:22" x14ac:dyDescent="0.25">
      <c r="B109" s="3">
        <v>2011</v>
      </c>
      <c r="C109" s="6">
        <v>252310.90000000002</v>
      </c>
      <c r="D109" s="3">
        <f t="shared" ref="D109:E115" si="48">D108</f>
        <v>0.82199999999999995</v>
      </c>
      <c r="E109" s="3" t="str">
        <f t="shared" si="43"/>
        <v>41,868*10^-3</v>
      </c>
      <c r="F109" s="3">
        <f t="shared" si="43"/>
        <v>1</v>
      </c>
      <c r="G109" s="3">
        <f t="shared" si="47"/>
        <v>19.5</v>
      </c>
      <c r="H109" s="3" t="str">
        <f t="shared" si="47"/>
        <v>44/12</v>
      </c>
      <c r="I109" s="3">
        <f t="shared" si="47"/>
        <v>0.99</v>
      </c>
      <c r="J109" s="9">
        <f t="shared" si="42"/>
        <v>8683.4047697064016</v>
      </c>
      <c r="K109" s="7">
        <f t="shared" si="45"/>
        <v>169.32639300927482</v>
      </c>
      <c r="L109" s="7">
        <f t="shared" si="46"/>
        <v>614.65480662366645</v>
      </c>
    </row>
    <row r="110" spans="2:22" x14ac:dyDescent="0.25">
      <c r="B110" s="3">
        <v>2012</v>
      </c>
      <c r="C110" s="6">
        <v>254121.02</v>
      </c>
      <c r="D110" s="3">
        <f t="shared" si="48"/>
        <v>0.82199999999999995</v>
      </c>
      <c r="E110" s="3" t="str">
        <f t="shared" si="43"/>
        <v>41,868*10^-3</v>
      </c>
      <c r="F110" s="3">
        <f t="shared" si="43"/>
        <v>1</v>
      </c>
      <c r="G110" s="3">
        <f t="shared" si="47"/>
        <v>19.5</v>
      </c>
      <c r="H110" s="3" t="str">
        <f t="shared" si="47"/>
        <v>44/12</v>
      </c>
      <c r="I110" s="3">
        <f t="shared" si="47"/>
        <v>0.99</v>
      </c>
      <c r="J110" s="9">
        <f t="shared" si="42"/>
        <v>8745.7009473259204</v>
      </c>
      <c r="K110" s="7">
        <f t="shared" si="45"/>
        <v>170.54116847285545</v>
      </c>
      <c r="L110" s="7">
        <f t="shared" si="46"/>
        <v>619.0644415564642</v>
      </c>
    </row>
    <row r="111" spans="2:22" x14ac:dyDescent="0.25">
      <c r="B111" s="3">
        <v>2013</v>
      </c>
      <c r="C111" s="6">
        <v>222610.89799999999</v>
      </c>
      <c r="D111" s="3">
        <f t="shared" si="48"/>
        <v>0.82199999999999995</v>
      </c>
      <c r="E111" s="3" t="str">
        <f t="shared" si="43"/>
        <v>41,868*10^-3</v>
      </c>
      <c r="F111" s="3">
        <f t="shared" si="43"/>
        <v>1</v>
      </c>
      <c r="G111" s="3">
        <f t="shared" si="47"/>
        <v>19.5</v>
      </c>
      <c r="H111" s="3" t="str">
        <f t="shared" si="47"/>
        <v>44/12</v>
      </c>
      <c r="I111" s="3">
        <f t="shared" si="47"/>
        <v>0.99</v>
      </c>
      <c r="J111" s="9">
        <f t="shared" si="42"/>
        <v>7661.2644696754078</v>
      </c>
      <c r="K111" s="7">
        <f t="shared" si="45"/>
        <v>149.39465715867047</v>
      </c>
      <c r="L111" s="7">
        <f t="shared" si="46"/>
        <v>542.30260548597278</v>
      </c>
    </row>
    <row r="112" spans="2:22" x14ac:dyDescent="0.25">
      <c r="B112" s="3">
        <v>2014</v>
      </c>
      <c r="C112" s="6">
        <v>223553.43800000002</v>
      </c>
      <c r="D112" s="3">
        <f t="shared" si="48"/>
        <v>0.82199999999999995</v>
      </c>
      <c r="E112" s="3" t="str">
        <f t="shared" si="48"/>
        <v>41,868*10^-3</v>
      </c>
      <c r="F112" s="3">
        <f t="shared" si="43"/>
        <v>1</v>
      </c>
      <c r="G112" s="3">
        <f t="shared" si="47"/>
        <v>19.5</v>
      </c>
      <c r="H112" s="3" t="str">
        <f t="shared" si="47"/>
        <v>44/12</v>
      </c>
      <c r="I112" s="3">
        <f t="shared" si="47"/>
        <v>0.99</v>
      </c>
      <c r="J112" s="9">
        <f t="shared" si="42"/>
        <v>7693.7024512752496</v>
      </c>
      <c r="K112" s="7">
        <f t="shared" si="45"/>
        <v>150.02719779986737</v>
      </c>
      <c r="L112" s="7">
        <f t="shared" si="46"/>
        <v>544.59872801351753</v>
      </c>
    </row>
    <row r="113" spans="2:12" x14ac:dyDescent="0.25">
      <c r="B113" s="3">
        <v>2015</v>
      </c>
      <c r="C113" s="6">
        <v>203831.84999999998</v>
      </c>
      <c r="D113" s="3">
        <f t="shared" si="48"/>
        <v>0.82199999999999995</v>
      </c>
      <c r="E113" s="3" t="str">
        <f t="shared" si="48"/>
        <v>41,868*10^-3</v>
      </c>
      <c r="F113" s="3">
        <f t="shared" si="43"/>
        <v>1</v>
      </c>
      <c r="G113" s="3">
        <f t="shared" si="47"/>
        <v>19.5</v>
      </c>
      <c r="H113" s="3" t="str">
        <f t="shared" si="47"/>
        <v>44/12</v>
      </c>
      <c r="I113" s="3">
        <f t="shared" si="47"/>
        <v>0.99</v>
      </c>
      <c r="J113" s="9">
        <f t="shared" si="42"/>
        <v>7014.9742183475992</v>
      </c>
      <c r="K113" s="7">
        <f t="shared" si="45"/>
        <v>136.79199725777818</v>
      </c>
      <c r="L113" s="7">
        <f t="shared" si="46"/>
        <v>496.55495004573385</v>
      </c>
    </row>
    <row r="114" spans="2:12" x14ac:dyDescent="0.25">
      <c r="B114" s="3">
        <v>2016</v>
      </c>
      <c r="C114" s="6">
        <v>172879.45199999999</v>
      </c>
      <c r="D114" s="3">
        <f t="shared" si="48"/>
        <v>0.82199999999999995</v>
      </c>
      <c r="E114" s="3" t="str">
        <f t="shared" si="48"/>
        <v>41,868*10^-3</v>
      </c>
      <c r="F114" s="3">
        <f t="shared" si="43"/>
        <v>1</v>
      </c>
      <c r="G114" s="3">
        <f t="shared" si="47"/>
        <v>19.5</v>
      </c>
      <c r="H114" s="3" t="str">
        <f t="shared" si="47"/>
        <v>44/12</v>
      </c>
      <c r="I114" s="3">
        <f t="shared" si="47"/>
        <v>0.99</v>
      </c>
      <c r="J114" s="9">
        <f t="shared" si="42"/>
        <v>5949.7320887881924</v>
      </c>
      <c r="K114" s="7">
        <f t="shared" si="45"/>
        <v>116.01977573136975</v>
      </c>
      <c r="L114" s="7">
        <f t="shared" si="46"/>
        <v>421.15178590487142</v>
      </c>
    </row>
    <row r="115" spans="2:12" x14ac:dyDescent="0.25">
      <c r="B115" s="3">
        <v>2017</v>
      </c>
      <c r="C115" s="6">
        <v>179599.37400000001</v>
      </c>
      <c r="D115" s="3">
        <f t="shared" si="48"/>
        <v>0.82199999999999995</v>
      </c>
      <c r="E115" s="3" t="str">
        <f t="shared" si="48"/>
        <v>41,868*10^-3</v>
      </c>
      <c r="F115" s="3">
        <f t="shared" si="43"/>
        <v>1</v>
      </c>
      <c r="G115" s="3">
        <f t="shared" si="47"/>
        <v>19.5</v>
      </c>
      <c r="H115" s="3" t="str">
        <f t="shared" si="47"/>
        <v>44/12</v>
      </c>
      <c r="I115" s="3">
        <f t="shared" si="47"/>
        <v>0.99</v>
      </c>
      <c r="J115" s="9">
        <f t="shared" si="42"/>
        <v>6181.0015374995046</v>
      </c>
      <c r="K115" s="7">
        <f t="shared" si="45"/>
        <v>120.52952998124034</v>
      </c>
      <c r="L115" s="7">
        <f t="shared" si="46"/>
        <v>437.52219383190163</v>
      </c>
    </row>
    <row r="117" spans="2:12" ht="15.75" x14ac:dyDescent="0.25">
      <c r="B117" s="1" t="s">
        <v>11</v>
      </c>
    </row>
    <row r="118" spans="2:12" x14ac:dyDescent="0.25">
      <c r="B118" s="4" t="s">
        <v>5</v>
      </c>
      <c r="C118" s="5" t="s">
        <v>0</v>
      </c>
      <c r="D118" s="4" t="s">
        <v>1</v>
      </c>
      <c r="E118" s="4" t="s">
        <v>19</v>
      </c>
      <c r="F118" s="4" t="s">
        <v>2</v>
      </c>
      <c r="G118" s="4" t="s">
        <v>22</v>
      </c>
      <c r="H118" s="4" t="s">
        <v>20</v>
      </c>
      <c r="I118" s="4" t="s">
        <v>58</v>
      </c>
      <c r="J118" s="4" t="s">
        <v>55</v>
      </c>
      <c r="K118" s="4" t="s">
        <v>61</v>
      </c>
      <c r="L118" s="4" t="s">
        <v>62</v>
      </c>
    </row>
    <row r="119" spans="2:12" x14ac:dyDescent="0.25">
      <c r="B119" s="3">
        <v>2005</v>
      </c>
      <c r="C119" s="25">
        <v>3420</v>
      </c>
      <c r="D119" s="3">
        <v>0.82199999999999995</v>
      </c>
      <c r="E119" s="3" t="s">
        <v>52</v>
      </c>
      <c r="F119" s="3">
        <v>1</v>
      </c>
      <c r="G119" s="3">
        <v>19.600000000000001</v>
      </c>
      <c r="H119" s="3" t="s">
        <v>21</v>
      </c>
      <c r="I119" s="3">
        <v>0.99</v>
      </c>
      <c r="J119" s="9">
        <f t="shared" ref="J119:J131" si="49">C119*D119*0.041868*F119</f>
        <v>117.70099632</v>
      </c>
      <c r="K119" s="7">
        <f>J119*G119*0.001</f>
        <v>2.3069395278720002</v>
      </c>
      <c r="L119" s="7">
        <f>K119*3.66666666666666*I119</f>
        <v>8.374190486175344</v>
      </c>
    </row>
    <row r="120" spans="2:12" x14ac:dyDescent="0.25">
      <c r="B120" s="3">
        <v>2006</v>
      </c>
      <c r="C120" s="25">
        <v>2640</v>
      </c>
      <c r="D120" s="3">
        <v>0.82199999999999995</v>
      </c>
      <c r="E120" s="3" t="str">
        <f t="shared" ref="E120:F131" si="50">E119</f>
        <v>41,868*10^-3</v>
      </c>
      <c r="F120" s="3">
        <v>1</v>
      </c>
      <c r="G120" s="3">
        <f>G119</f>
        <v>19.600000000000001</v>
      </c>
      <c r="H120" s="3" t="s">
        <v>21</v>
      </c>
      <c r="I120" s="3">
        <f t="shared" ref="I120:I124" si="51">I119</f>
        <v>0.99</v>
      </c>
      <c r="J120" s="9">
        <f t="shared" si="49"/>
        <v>90.856909439999995</v>
      </c>
      <c r="K120" s="7">
        <f t="shared" ref="K120:K131" si="52">J120*G120*0.001</f>
        <v>1.7807954250240001</v>
      </c>
      <c r="L120" s="7">
        <f t="shared" ref="L120:L131" si="53">K120*3.66666666666666*I120</f>
        <v>6.4642873928371083</v>
      </c>
    </row>
    <row r="121" spans="2:12" x14ac:dyDescent="0.25">
      <c r="B121" s="3">
        <v>2007</v>
      </c>
      <c r="C121" s="25">
        <v>1919.6874720322983</v>
      </c>
      <c r="D121" s="3">
        <v>0.82199999999999995</v>
      </c>
      <c r="E121" s="3" t="str">
        <f t="shared" si="50"/>
        <v>41,868*10^-3</v>
      </c>
      <c r="F121" s="3">
        <v>1</v>
      </c>
      <c r="G121" s="3">
        <f t="shared" ref="G121:I131" si="54">G120</f>
        <v>19.600000000000001</v>
      </c>
      <c r="H121" s="3" t="s">
        <v>21</v>
      </c>
      <c r="I121" s="3">
        <f t="shared" si="51"/>
        <v>0.99</v>
      </c>
      <c r="J121" s="9">
        <f t="shared" si="49"/>
        <v>66.066996514977674</v>
      </c>
      <c r="K121" s="7">
        <f t="shared" si="52"/>
        <v>1.2949131316935625</v>
      </c>
      <c r="L121" s="7">
        <f t="shared" si="53"/>
        <v>4.7005346680476237</v>
      </c>
    </row>
    <row r="122" spans="2:12" x14ac:dyDescent="0.25">
      <c r="B122" s="3">
        <v>2008</v>
      </c>
      <c r="C122" s="25">
        <v>1314.8122334616658</v>
      </c>
      <c r="D122" s="3">
        <v>0.82199999999999995</v>
      </c>
      <c r="E122" s="3" t="str">
        <f t="shared" si="50"/>
        <v>41,868*10^-3</v>
      </c>
      <c r="F122" s="3">
        <v>1</v>
      </c>
      <c r="G122" s="3">
        <f t="shared" si="54"/>
        <v>19.600000000000001</v>
      </c>
      <c r="H122" s="3" t="s">
        <v>21</v>
      </c>
      <c r="I122" s="3">
        <f t="shared" si="51"/>
        <v>0.99</v>
      </c>
      <c r="J122" s="9">
        <f t="shared" si="49"/>
        <v>45.249915161451021</v>
      </c>
      <c r="K122" s="7">
        <f t="shared" si="52"/>
        <v>0.88689833716444</v>
      </c>
      <c r="L122" s="7">
        <f t="shared" si="53"/>
        <v>3.2194409639069113</v>
      </c>
    </row>
    <row r="123" spans="2:12" x14ac:dyDescent="0.25">
      <c r="B123" s="3">
        <v>2009</v>
      </c>
      <c r="C123" s="6">
        <v>1075</v>
      </c>
      <c r="D123" s="3">
        <v>0.82199999999999995</v>
      </c>
      <c r="E123" s="3" t="str">
        <f t="shared" si="50"/>
        <v>41,868*10^-3</v>
      </c>
      <c r="F123" s="3">
        <v>1</v>
      </c>
      <c r="G123" s="3">
        <f t="shared" si="54"/>
        <v>19.600000000000001</v>
      </c>
      <c r="H123" s="3" t="s">
        <v>21</v>
      </c>
      <c r="I123" s="3">
        <f t="shared" si="51"/>
        <v>0.99</v>
      </c>
      <c r="J123" s="9">
        <f t="shared" si="49"/>
        <v>36.996658199999999</v>
      </c>
      <c r="K123" s="7">
        <f t="shared" si="52"/>
        <v>0.72513450072000007</v>
      </c>
      <c r="L123" s="7">
        <f t="shared" si="53"/>
        <v>2.6322382376135955</v>
      </c>
    </row>
    <row r="124" spans="2:12" x14ac:dyDescent="0.25">
      <c r="B124" s="3">
        <v>2010</v>
      </c>
      <c r="C124" s="6">
        <v>1100</v>
      </c>
      <c r="D124" s="3">
        <f>D123</f>
        <v>0.82199999999999995</v>
      </c>
      <c r="E124" s="3" t="str">
        <f t="shared" si="50"/>
        <v>41,868*10^-3</v>
      </c>
      <c r="F124" s="3">
        <f>F123</f>
        <v>1</v>
      </c>
      <c r="G124" s="3">
        <f t="shared" si="54"/>
        <v>19.600000000000001</v>
      </c>
      <c r="H124" s="3" t="str">
        <f>H123</f>
        <v>44/12</v>
      </c>
      <c r="I124" s="3">
        <f t="shared" si="51"/>
        <v>0.99</v>
      </c>
      <c r="J124" s="9">
        <f t="shared" si="49"/>
        <v>37.857045599999999</v>
      </c>
      <c r="K124" s="7">
        <f t="shared" si="52"/>
        <v>0.74199809376000014</v>
      </c>
      <c r="L124" s="7">
        <f t="shared" si="53"/>
        <v>2.6934530803487955</v>
      </c>
    </row>
    <row r="125" spans="2:12" x14ac:dyDescent="0.25">
      <c r="B125" s="3">
        <v>2011</v>
      </c>
      <c r="C125" s="6">
        <v>1155</v>
      </c>
      <c r="D125" s="3">
        <f t="shared" ref="D125:E131" si="55">D124</f>
        <v>0.82199999999999995</v>
      </c>
      <c r="E125" s="3" t="str">
        <f t="shared" si="50"/>
        <v>41,868*10^-3</v>
      </c>
      <c r="F125" s="3">
        <f t="shared" si="50"/>
        <v>1</v>
      </c>
      <c r="G125" s="3">
        <f t="shared" si="54"/>
        <v>19.600000000000001</v>
      </c>
      <c r="H125" s="3" t="str">
        <f t="shared" si="54"/>
        <v>44/12</v>
      </c>
      <c r="I125" s="3">
        <f t="shared" si="54"/>
        <v>0.99</v>
      </c>
      <c r="J125" s="9">
        <f t="shared" si="49"/>
        <v>39.749897879999999</v>
      </c>
      <c r="K125" s="7">
        <f t="shared" si="52"/>
        <v>0.77909799844799998</v>
      </c>
      <c r="L125" s="7">
        <f t="shared" si="53"/>
        <v>2.8281257343662345</v>
      </c>
    </row>
    <row r="126" spans="2:12" x14ac:dyDescent="0.25">
      <c r="B126" s="3">
        <v>2012</v>
      </c>
      <c r="C126" s="6">
        <v>1010</v>
      </c>
      <c r="D126" s="3">
        <f t="shared" si="55"/>
        <v>0.82199999999999995</v>
      </c>
      <c r="E126" s="3" t="str">
        <f t="shared" si="50"/>
        <v>41,868*10^-3</v>
      </c>
      <c r="F126" s="3">
        <f t="shared" si="50"/>
        <v>1</v>
      </c>
      <c r="G126" s="3">
        <f t="shared" si="54"/>
        <v>19.600000000000001</v>
      </c>
      <c r="H126" s="3" t="str">
        <f t="shared" si="54"/>
        <v>44/12</v>
      </c>
      <c r="I126" s="3">
        <f t="shared" si="54"/>
        <v>0.99</v>
      </c>
      <c r="J126" s="9">
        <f t="shared" si="49"/>
        <v>34.759650960000002</v>
      </c>
      <c r="K126" s="7">
        <f t="shared" si="52"/>
        <v>0.68128915881600005</v>
      </c>
      <c r="L126" s="7">
        <f t="shared" si="53"/>
        <v>2.4730796465020757</v>
      </c>
    </row>
    <row r="127" spans="2:12" x14ac:dyDescent="0.25">
      <c r="B127" s="3">
        <v>2013</v>
      </c>
      <c r="C127" s="6">
        <v>400</v>
      </c>
      <c r="D127" s="3">
        <f t="shared" si="55"/>
        <v>0.82199999999999995</v>
      </c>
      <c r="E127" s="3" t="str">
        <f t="shared" si="50"/>
        <v>41,868*10^-3</v>
      </c>
      <c r="F127" s="3">
        <f t="shared" si="50"/>
        <v>1</v>
      </c>
      <c r="G127" s="3">
        <f t="shared" si="54"/>
        <v>19.600000000000001</v>
      </c>
      <c r="H127" s="3" t="str">
        <f t="shared" si="54"/>
        <v>44/12</v>
      </c>
      <c r="I127" s="3">
        <f t="shared" si="54"/>
        <v>0.99</v>
      </c>
      <c r="J127" s="9">
        <f t="shared" si="49"/>
        <v>13.766198399999999</v>
      </c>
      <c r="K127" s="7">
        <f t="shared" si="52"/>
        <v>0.26981748863999999</v>
      </c>
      <c r="L127" s="7">
        <f t="shared" si="53"/>
        <v>0.97943748376319817</v>
      </c>
    </row>
    <row r="128" spans="2:12" x14ac:dyDescent="0.25">
      <c r="B128" s="3">
        <v>2014</v>
      </c>
      <c r="C128" s="6">
        <v>5.1710000000000003</v>
      </c>
      <c r="D128" s="3">
        <f t="shared" si="55"/>
        <v>0.82199999999999995</v>
      </c>
      <c r="E128" s="3" t="str">
        <f t="shared" si="55"/>
        <v>41,868*10^-3</v>
      </c>
      <c r="F128" s="3">
        <f t="shared" si="50"/>
        <v>1</v>
      </c>
      <c r="G128" s="3">
        <f t="shared" si="54"/>
        <v>19.600000000000001</v>
      </c>
      <c r="H128" s="3" t="str">
        <f t="shared" si="54"/>
        <v>44/12</v>
      </c>
      <c r="I128" s="3">
        <f t="shared" si="54"/>
        <v>0.99</v>
      </c>
      <c r="J128" s="9">
        <f t="shared" si="49"/>
        <v>0.17796252981600003</v>
      </c>
      <c r="K128" s="7">
        <f t="shared" si="52"/>
        <v>3.488065584393601E-3</v>
      </c>
      <c r="L128" s="7">
        <f t="shared" si="53"/>
        <v>1.2661678071348747E-2</v>
      </c>
    </row>
    <row r="129" spans="2:29" x14ac:dyDescent="0.25">
      <c r="B129" s="3">
        <v>2015</v>
      </c>
      <c r="C129" s="6">
        <v>5</v>
      </c>
      <c r="D129" s="3">
        <f t="shared" si="55"/>
        <v>0.82199999999999995</v>
      </c>
      <c r="E129" s="3" t="str">
        <f t="shared" si="55"/>
        <v>41,868*10^-3</v>
      </c>
      <c r="F129" s="3">
        <f t="shared" si="50"/>
        <v>1</v>
      </c>
      <c r="G129" s="3">
        <f t="shared" si="54"/>
        <v>19.600000000000001</v>
      </c>
      <c r="H129" s="3" t="str">
        <f t="shared" si="54"/>
        <v>44/12</v>
      </c>
      <c r="I129" s="3">
        <f t="shared" si="54"/>
        <v>0.99</v>
      </c>
      <c r="J129" s="9">
        <f t="shared" si="49"/>
        <v>0.17207747999999998</v>
      </c>
      <c r="K129" s="7">
        <f t="shared" si="52"/>
        <v>3.372718608E-3</v>
      </c>
      <c r="L129" s="7">
        <f t="shared" si="53"/>
        <v>1.2242968547039977E-2</v>
      </c>
    </row>
    <row r="130" spans="2:29" x14ac:dyDescent="0.25">
      <c r="B130" s="3">
        <v>2016</v>
      </c>
      <c r="C130" s="6">
        <v>5</v>
      </c>
      <c r="D130" s="3">
        <f t="shared" si="55"/>
        <v>0.82199999999999995</v>
      </c>
      <c r="E130" s="3" t="str">
        <f t="shared" si="55"/>
        <v>41,868*10^-3</v>
      </c>
      <c r="F130" s="3">
        <f t="shared" si="50"/>
        <v>1</v>
      </c>
      <c r="G130" s="3">
        <f t="shared" si="54"/>
        <v>19.600000000000001</v>
      </c>
      <c r="H130" s="3" t="str">
        <f t="shared" si="54"/>
        <v>44/12</v>
      </c>
      <c r="I130" s="3">
        <f t="shared" si="54"/>
        <v>0.99</v>
      </c>
      <c r="J130" s="9">
        <f t="shared" si="49"/>
        <v>0.17207747999999998</v>
      </c>
      <c r="K130" s="7">
        <f t="shared" si="52"/>
        <v>3.372718608E-3</v>
      </c>
      <c r="L130" s="7">
        <f t="shared" si="53"/>
        <v>1.2242968547039977E-2</v>
      </c>
    </row>
    <row r="131" spans="2:29" x14ac:dyDescent="0.25">
      <c r="B131" s="3">
        <v>2017</v>
      </c>
      <c r="C131" s="6">
        <v>0</v>
      </c>
      <c r="D131" s="3">
        <f t="shared" si="55"/>
        <v>0.82199999999999995</v>
      </c>
      <c r="E131" s="3" t="str">
        <f t="shared" si="55"/>
        <v>41,868*10^-3</v>
      </c>
      <c r="F131" s="3">
        <f t="shared" si="50"/>
        <v>1</v>
      </c>
      <c r="G131" s="3">
        <f t="shared" si="54"/>
        <v>19.600000000000001</v>
      </c>
      <c r="H131" s="3" t="str">
        <f t="shared" si="54"/>
        <v>44/12</v>
      </c>
      <c r="I131" s="3">
        <f t="shared" si="54"/>
        <v>0.99</v>
      </c>
      <c r="J131" s="9">
        <f t="shared" si="49"/>
        <v>0</v>
      </c>
      <c r="K131" s="7">
        <f t="shared" si="52"/>
        <v>0</v>
      </c>
      <c r="L131" s="7">
        <f t="shared" si="53"/>
        <v>0</v>
      </c>
    </row>
    <row r="136" spans="2:29" ht="21" x14ac:dyDescent="0.35">
      <c r="B136" s="10" t="s">
        <v>14</v>
      </c>
      <c r="C136" s="11" t="s">
        <v>23</v>
      </c>
      <c r="N136" s="33" t="s">
        <v>14</v>
      </c>
      <c r="O136" s="33"/>
    </row>
    <row r="137" spans="2:29" ht="15.75" x14ac:dyDescent="0.25">
      <c r="B137" s="1" t="s">
        <v>4</v>
      </c>
      <c r="AC137" s="4" t="s">
        <v>63</v>
      </c>
    </row>
    <row r="138" spans="2:29" x14ac:dyDescent="0.25">
      <c r="B138" s="4" t="s">
        <v>5</v>
      </c>
      <c r="C138" s="4" t="s">
        <v>0</v>
      </c>
      <c r="D138" s="4" t="s">
        <v>1</v>
      </c>
      <c r="E138" s="4" t="s">
        <v>19</v>
      </c>
      <c r="F138" s="4" t="s">
        <v>2</v>
      </c>
      <c r="G138" s="4" t="s">
        <v>22</v>
      </c>
      <c r="H138" s="4" t="s">
        <v>20</v>
      </c>
      <c r="I138" s="4" t="s">
        <v>58</v>
      </c>
      <c r="J138" s="4" t="s">
        <v>55</v>
      </c>
      <c r="K138" s="4" t="s">
        <v>61</v>
      </c>
      <c r="L138" s="4" t="s">
        <v>62</v>
      </c>
      <c r="AB138" s="4" t="s">
        <v>5</v>
      </c>
      <c r="AC138" s="4" t="s">
        <v>67</v>
      </c>
    </row>
    <row r="139" spans="2:29" x14ac:dyDescent="0.25">
      <c r="B139" s="3">
        <v>2005</v>
      </c>
      <c r="C139" s="25">
        <v>19016.005000000001</v>
      </c>
      <c r="D139" s="3">
        <v>0.51</v>
      </c>
      <c r="E139" s="3" t="s">
        <v>52</v>
      </c>
      <c r="F139" s="3">
        <v>1</v>
      </c>
      <c r="G139" s="3">
        <v>14.81</v>
      </c>
      <c r="H139" s="3" t="s">
        <v>21</v>
      </c>
      <c r="I139" s="3">
        <v>0.99</v>
      </c>
      <c r="J139" s="9">
        <f t="shared" ref="J139:J151" si="56">C139*D139*0.041868*F139</f>
        <v>406.04266964340007</v>
      </c>
      <c r="K139" s="7">
        <f>J139*G139*0.001</f>
        <v>6.0134919374187561</v>
      </c>
      <c r="L139" s="7">
        <f>K139*3.66666666666666*I139</f>
        <v>21.828975732830042</v>
      </c>
      <c r="AB139" s="3">
        <v>2005</v>
      </c>
      <c r="AC139" s="7">
        <f t="shared" ref="AC139:AC142" si="57">L155+L219</f>
        <v>2831.0867216801057</v>
      </c>
    </row>
    <row r="140" spans="2:29" x14ac:dyDescent="0.25">
      <c r="B140" s="3">
        <v>2006</v>
      </c>
      <c r="C140" s="25">
        <v>16265.73</v>
      </c>
      <c r="D140" s="3">
        <v>0.51</v>
      </c>
      <c r="E140" s="3" t="str">
        <f t="shared" ref="E140:I151" si="58">E139</f>
        <v>41,868*10^-3</v>
      </c>
      <c r="F140" s="3">
        <f t="shared" si="58"/>
        <v>1</v>
      </c>
      <c r="G140" s="3">
        <f t="shared" si="58"/>
        <v>14.81</v>
      </c>
      <c r="H140" s="3" t="s">
        <v>21</v>
      </c>
      <c r="I140" s="3">
        <f t="shared" si="58"/>
        <v>0.99</v>
      </c>
      <c r="J140" s="9">
        <f t="shared" si="56"/>
        <v>347.31692765640003</v>
      </c>
      <c r="K140" s="7">
        <f t="shared" ref="K140:K151" si="59">J140*G140*0.001</f>
        <v>5.1437636985912851</v>
      </c>
      <c r="L140" s="7">
        <f t="shared" ref="L140:L151" si="60">K140*3.66666666666666*I140</f>
        <v>18.671862225886329</v>
      </c>
      <c r="AB140" s="3">
        <v>2006</v>
      </c>
      <c r="AC140" s="7">
        <f t="shared" si="57"/>
        <v>2593.7126165496647</v>
      </c>
    </row>
    <row r="141" spans="2:29" x14ac:dyDescent="0.25">
      <c r="B141" s="3">
        <v>2007</v>
      </c>
      <c r="C141" s="25">
        <v>32504.388960829474</v>
      </c>
      <c r="D141" s="3">
        <v>0.51</v>
      </c>
      <c r="E141" s="3" t="str">
        <f t="shared" si="58"/>
        <v>41,868*10^-3</v>
      </c>
      <c r="F141" s="3">
        <f t="shared" si="58"/>
        <v>1</v>
      </c>
      <c r="G141" s="3">
        <f t="shared" si="58"/>
        <v>14.81</v>
      </c>
      <c r="H141" s="3" t="s">
        <v>21</v>
      </c>
      <c r="I141" s="3">
        <f t="shared" si="58"/>
        <v>0.99</v>
      </c>
      <c r="J141" s="9">
        <f t="shared" si="56"/>
        <v>694.0558160761243</v>
      </c>
      <c r="K141" s="7">
        <f t="shared" si="59"/>
        <v>10.278966636087402</v>
      </c>
      <c r="L141" s="7">
        <f t="shared" si="60"/>
        <v>37.312648888997195</v>
      </c>
      <c r="AB141" s="3">
        <v>2007</v>
      </c>
      <c r="AC141" s="7">
        <f t="shared" si="57"/>
        <v>2614.3575566492491</v>
      </c>
    </row>
    <row r="142" spans="2:29" x14ac:dyDescent="0.25">
      <c r="B142" s="3">
        <v>2008</v>
      </c>
      <c r="C142" s="25">
        <v>54703.033044828451</v>
      </c>
      <c r="D142" s="3">
        <v>0.51</v>
      </c>
      <c r="E142" s="3" t="str">
        <f t="shared" si="58"/>
        <v>41,868*10^-3</v>
      </c>
      <c r="F142" s="3">
        <f t="shared" si="58"/>
        <v>1</v>
      </c>
      <c r="G142" s="3">
        <f t="shared" si="58"/>
        <v>14.81</v>
      </c>
      <c r="H142" s="3" t="s">
        <v>21</v>
      </c>
      <c r="I142" s="3">
        <f t="shared" si="58"/>
        <v>0.99</v>
      </c>
      <c r="J142" s="9">
        <f t="shared" si="56"/>
        <v>1168.0563596356476</v>
      </c>
      <c r="K142" s="7">
        <f t="shared" si="59"/>
        <v>17.298914686203943</v>
      </c>
      <c r="L142" s="7">
        <f t="shared" si="60"/>
        <v>62.795060310920199</v>
      </c>
      <c r="AB142" s="3">
        <v>2008</v>
      </c>
      <c r="AC142" s="7">
        <f t="shared" si="57"/>
        <v>2786.9318923477013</v>
      </c>
    </row>
    <row r="143" spans="2:29" x14ac:dyDescent="0.25">
      <c r="B143" s="3">
        <v>2009</v>
      </c>
      <c r="C143" s="6">
        <v>79600.729160751376</v>
      </c>
      <c r="D143" s="3">
        <v>0.51</v>
      </c>
      <c r="E143" s="3" t="str">
        <f t="shared" si="58"/>
        <v>41,868*10^-3</v>
      </c>
      <c r="F143" s="3">
        <f t="shared" si="58"/>
        <v>1</v>
      </c>
      <c r="G143" s="3">
        <f t="shared" si="58"/>
        <v>14.81</v>
      </c>
      <c r="H143" s="3" t="s">
        <v>21</v>
      </c>
      <c r="I143" s="3">
        <f t="shared" si="58"/>
        <v>0.99</v>
      </c>
      <c r="J143" s="9">
        <f t="shared" si="56"/>
        <v>1699.6888975361928</v>
      </c>
      <c r="K143" s="7">
        <f t="shared" si="59"/>
        <v>25.172392572511018</v>
      </c>
      <c r="L143" s="7">
        <f t="shared" si="60"/>
        <v>91.375785038214829</v>
      </c>
      <c r="AB143" s="3">
        <v>2009</v>
      </c>
      <c r="AC143" s="7">
        <f t="shared" ref="AC143:AC151" si="61">L159+L223</f>
        <v>3165.7676152035701</v>
      </c>
    </row>
    <row r="144" spans="2:29" x14ac:dyDescent="0.25">
      <c r="B144" s="3">
        <v>2010</v>
      </c>
      <c r="C144" s="6">
        <v>54875.69378764306</v>
      </c>
      <c r="D144" s="3">
        <f>D143</f>
        <v>0.51</v>
      </c>
      <c r="E144" s="3" t="str">
        <f t="shared" si="58"/>
        <v>41,868*10^-3</v>
      </c>
      <c r="F144" s="3">
        <f t="shared" si="58"/>
        <v>1</v>
      </c>
      <c r="G144" s="3">
        <f t="shared" si="58"/>
        <v>14.81</v>
      </c>
      <c r="H144" s="3" t="str">
        <f>H143</f>
        <v>44/12</v>
      </c>
      <c r="I144" s="3">
        <f t="shared" si="58"/>
        <v>0.99</v>
      </c>
      <c r="J144" s="9">
        <f t="shared" si="56"/>
        <v>1171.7431292255303</v>
      </c>
      <c r="K144" s="7">
        <f t="shared" si="59"/>
        <v>17.353515743830105</v>
      </c>
      <c r="L144" s="7">
        <f t="shared" si="60"/>
        <v>62.993262150103163</v>
      </c>
      <c r="AB144" s="3">
        <v>2010</v>
      </c>
      <c r="AC144" s="7">
        <f t="shared" si="61"/>
        <v>4125.9179778032149</v>
      </c>
    </row>
    <row r="145" spans="2:29" x14ac:dyDescent="0.25">
      <c r="B145" s="3">
        <v>2011</v>
      </c>
      <c r="C145" s="6">
        <v>40517.314473370825</v>
      </c>
      <c r="D145" s="3">
        <f t="shared" ref="D145:E151" si="62">D144</f>
        <v>0.51</v>
      </c>
      <c r="E145" s="3" t="str">
        <f t="shared" si="58"/>
        <v>41,868*10^-3</v>
      </c>
      <c r="F145" s="3">
        <f t="shared" si="58"/>
        <v>1</v>
      </c>
      <c r="G145" s="3">
        <f t="shared" si="58"/>
        <v>14.81</v>
      </c>
      <c r="H145" s="3" t="str">
        <f t="shared" si="58"/>
        <v>44/12</v>
      </c>
      <c r="I145" s="3">
        <f t="shared" si="58"/>
        <v>0.99</v>
      </c>
      <c r="J145" s="9">
        <f t="shared" si="56"/>
        <v>865.15325040925575</v>
      </c>
      <c r="K145" s="7">
        <f t="shared" si="59"/>
        <v>12.812919638561079</v>
      </c>
      <c r="L145" s="7">
        <f t="shared" si="60"/>
        <v>46.510898287976623</v>
      </c>
      <c r="AB145" s="3">
        <v>2011</v>
      </c>
      <c r="AC145" s="7">
        <f t="shared" si="61"/>
        <v>4663.27633939322</v>
      </c>
    </row>
    <row r="146" spans="2:29" x14ac:dyDescent="0.25">
      <c r="B146" s="3">
        <v>2012</v>
      </c>
      <c r="C146" s="6">
        <v>40069.262761759761</v>
      </c>
      <c r="D146" s="3">
        <f t="shared" si="62"/>
        <v>0.51</v>
      </c>
      <c r="E146" s="3" t="str">
        <f t="shared" si="58"/>
        <v>41,868*10^-3</v>
      </c>
      <c r="F146" s="3">
        <f t="shared" si="58"/>
        <v>1</v>
      </c>
      <c r="G146" s="3">
        <f t="shared" si="58"/>
        <v>14.81</v>
      </c>
      <c r="H146" s="3" t="str">
        <f t="shared" si="58"/>
        <v>44/12</v>
      </c>
      <c r="I146" s="3">
        <f t="shared" si="58"/>
        <v>0.99</v>
      </c>
      <c r="J146" s="9">
        <f t="shared" si="56"/>
        <v>855.58614558777253</v>
      </c>
      <c r="K146" s="7">
        <f t="shared" si="59"/>
        <v>12.671230816154912</v>
      </c>
      <c r="L146" s="7">
        <f t="shared" si="60"/>
        <v>45.996567862642245</v>
      </c>
      <c r="AB146" s="3">
        <v>2012</v>
      </c>
      <c r="AC146" s="7">
        <f t="shared" si="61"/>
        <v>4788.8530078304675</v>
      </c>
    </row>
    <row r="147" spans="2:29" x14ac:dyDescent="0.25">
      <c r="B147" s="3">
        <v>2013</v>
      </c>
      <c r="C147" s="6">
        <v>47011.25</v>
      </c>
      <c r="D147" s="3">
        <f t="shared" si="62"/>
        <v>0.51</v>
      </c>
      <c r="E147" s="3" t="str">
        <f t="shared" si="58"/>
        <v>41,868*10^-3</v>
      </c>
      <c r="F147" s="3">
        <f t="shared" si="58"/>
        <v>1</v>
      </c>
      <c r="G147" s="3">
        <f t="shared" si="58"/>
        <v>14.81</v>
      </c>
      <c r="H147" s="3" t="str">
        <f t="shared" si="58"/>
        <v>44/12</v>
      </c>
      <c r="I147" s="3">
        <f t="shared" si="58"/>
        <v>0.99</v>
      </c>
      <c r="J147" s="9">
        <f t="shared" si="56"/>
        <v>1003.81617765</v>
      </c>
      <c r="K147" s="7">
        <f t="shared" si="59"/>
        <v>14.8665175909965</v>
      </c>
      <c r="L147" s="7">
        <f t="shared" si="60"/>
        <v>53.965458855317195</v>
      </c>
      <c r="AB147" s="3">
        <v>2013</v>
      </c>
      <c r="AC147" s="7">
        <f t="shared" si="61"/>
        <v>4811.9538450945238</v>
      </c>
    </row>
    <row r="148" spans="2:29" x14ac:dyDescent="0.25">
      <c r="B148" s="3">
        <v>2014</v>
      </c>
      <c r="C148" s="6">
        <v>50438.876978778877</v>
      </c>
      <c r="D148" s="3">
        <f t="shared" si="62"/>
        <v>0.51</v>
      </c>
      <c r="E148" s="3" t="str">
        <f t="shared" si="62"/>
        <v>41,868*10^-3</v>
      </c>
      <c r="F148" s="3">
        <f t="shared" si="58"/>
        <v>1</v>
      </c>
      <c r="G148" s="3">
        <f t="shared" si="58"/>
        <v>14.81</v>
      </c>
      <c r="H148" s="3" t="str">
        <f t="shared" si="58"/>
        <v>44/12</v>
      </c>
      <c r="I148" s="3">
        <f t="shared" si="58"/>
        <v>0.99</v>
      </c>
      <c r="J148" s="9">
        <f t="shared" si="56"/>
        <v>1077.0051996872323</v>
      </c>
      <c r="K148" s="7">
        <f t="shared" si="59"/>
        <v>15.950447007367911</v>
      </c>
      <c r="L148" s="7">
        <f t="shared" si="60"/>
        <v>57.900122636745408</v>
      </c>
      <c r="AB148" s="3">
        <v>2014</v>
      </c>
      <c r="AC148" s="7">
        <f t="shared" si="61"/>
        <v>4758.765745351383</v>
      </c>
    </row>
    <row r="149" spans="2:29" x14ac:dyDescent="0.25">
      <c r="B149" s="3">
        <v>2015</v>
      </c>
      <c r="C149" s="6">
        <v>78600.587</v>
      </c>
      <c r="D149" s="3">
        <f t="shared" si="62"/>
        <v>0.51</v>
      </c>
      <c r="E149" s="3" t="str">
        <f t="shared" si="62"/>
        <v>41,868*10^-3</v>
      </c>
      <c r="F149" s="3">
        <f t="shared" si="58"/>
        <v>1</v>
      </c>
      <c r="G149" s="3">
        <f t="shared" si="58"/>
        <v>14.81</v>
      </c>
      <c r="H149" s="3" t="str">
        <f t="shared" si="58"/>
        <v>44/12</v>
      </c>
      <c r="I149" s="3">
        <f t="shared" si="58"/>
        <v>0.99</v>
      </c>
      <c r="J149" s="9">
        <f t="shared" si="56"/>
        <v>1678.3331820231601</v>
      </c>
      <c r="K149" s="7">
        <f t="shared" si="59"/>
        <v>24.856114425763003</v>
      </c>
      <c r="L149" s="7">
        <f t="shared" si="60"/>
        <v>90.227695365519537</v>
      </c>
      <c r="AB149" s="3">
        <v>2015</v>
      </c>
      <c r="AC149" s="7">
        <f t="shared" si="61"/>
        <v>4321.9213531332962</v>
      </c>
    </row>
    <row r="150" spans="2:29" x14ac:dyDescent="0.25">
      <c r="B150" s="3">
        <v>2016</v>
      </c>
      <c r="C150" s="6">
        <v>38370.906000000003</v>
      </c>
      <c r="D150" s="3">
        <f t="shared" si="62"/>
        <v>0.51</v>
      </c>
      <c r="E150" s="3" t="str">
        <f t="shared" si="62"/>
        <v>41,868*10^-3</v>
      </c>
      <c r="F150" s="3">
        <f t="shared" si="58"/>
        <v>1</v>
      </c>
      <c r="G150" s="3">
        <f t="shared" si="58"/>
        <v>14.81</v>
      </c>
      <c r="H150" s="3" t="str">
        <f t="shared" si="58"/>
        <v>44/12</v>
      </c>
      <c r="I150" s="3">
        <f t="shared" si="58"/>
        <v>0.99</v>
      </c>
      <c r="J150" s="9">
        <f t="shared" si="56"/>
        <v>819.32167712808018</v>
      </c>
      <c r="K150" s="7">
        <f t="shared" si="59"/>
        <v>12.134154038266868</v>
      </c>
      <c r="L150" s="7">
        <f t="shared" si="60"/>
        <v>44.046979158908648</v>
      </c>
      <c r="AB150" s="3">
        <v>2016</v>
      </c>
      <c r="AC150" s="7">
        <f t="shared" si="61"/>
        <v>4017.9972971836314</v>
      </c>
    </row>
    <row r="151" spans="2:29" x14ac:dyDescent="0.25">
      <c r="B151" s="3">
        <v>2017</v>
      </c>
      <c r="C151" s="6">
        <v>38859.032999999996</v>
      </c>
      <c r="D151" s="3">
        <f t="shared" si="62"/>
        <v>0.51</v>
      </c>
      <c r="E151" s="3" t="str">
        <f t="shared" si="62"/>
        <v>41,868*10^-3</v>
      </c>
      <c r="F151" s="3">
        <f t="shared" si="58"/>
        <v>1</v>
      </c>
      <c r="G151" s="3">
        <f t="shared" si="58"/>
        <v>14.81</v>
      </c>
      <c r="H151" s="3" t="str">
        <f t="shared" si="58"/>
        <v>44/12</v>
      </c>
      <c r="I151" s="3">
        <f t="shared" si="58"/>
        <v>0.99</v>
      </c>
      <c r="J151" s="9">
        <f t="shared" si="56"/>
        <v>829.74449675843994</v>
      </c>
      <c r="K151" s="7">
        <f t="shared" si="59"/>
        <v>12.288515996992496</v>
      </c>
      <c r="L151" s="7">
        <f t="shared" si="60"/>
        <v>44.607313069082679</v>
      </c>
      <c r="AB151" s="3">
        <v>2017</v>
      </c>
      <c r="AC151" s="7">
        <f t="shared" si="61"/>
        <v>4154.639717496857</v>
      </c>
    </row>
    <row r="152" spans="2:29" x14ac:dyDescent="0.25">
      <c r="G152" s="3"/>
    </row>
    <row r="153" spans="2:29" ht="15.75" x14ac:dyDescent="0.25">
      <c r="B153" s="1" t="s">
        <v>6</v>
      </c>
    </row>
    <row r="154" spans="2:29" x14ac:dyDescent="0.25">
      <c r="B154" s="4" t="s">
        <v>5</v>
      </c>
      <c r="C154" s="5" t="s">
        <v>0</v>
      </c>
      <c r="D154" s="4" t="s">
        <v>1</v>
      </c>
      <c r="E154" s="4" t="s">
        <v>19</v>
      </c>
      <c r="F154" s="4" t="s">
        <v>2</v>
      </c>
      <c r="G154" s="4" t="s">
        <v>22</v>
      </c>
      <c r="H154" s="4" t="s">
        <v>20</v>
      </c>
      <c r="I154" s="4" t="s">
        <v>58</v>
      </c>
      <c r="J154" s="4" t="s">
        <v>55</v>
      </c>
      <c r="K154" s="4" t="s">
        <v>61</v>
      </c>
      <c r="L154" s="4" t="s">
        <v>62</v>
      </c>
    </row>
    <row r="155" spans="2:29" x14ac:dyDescent="0.25">
      <c r="B155" s="3">
        <v>2005</v>
      </c>
      <c r="C155" s="25">
        <v>302865.598</v>
      </c>
      <c r="D155" s="3">
        <v>0.77</v>
      </c>
      <c r="E155" s="3" t="s">
        <v>52</v>
      </c>
      <c r="F155" s="3">
        <v>1</v>
      </c>
      <c r="G155" s="3">
        <v>18.899999999999999</v>
      </c>
      <c r="H155" s="3" t="s">
        <v>21</v>
      </c>
      <c r="I155" s="3">
        <v>0.99</v>
      </c>
      <c r="J155" s="9">
        <f t="shared" ref="J155:J167" si="63">C155*D155*0.041868*F155</f>
        <v>9763.8901799392806</v>
      </c>
      <c r="K155" s="7">
        <f>J155*G155*0.001</f>
        <v>184.53752440085239</v>
      </c>
      <c r="L155" s="7">
        <f>K155*3.66666666666666*I155</f>
        <v>669.87121357509295</v>
      </c>
    </row>
    <row r="156" spans="2:29" x14ac:dyDescent="0.25">
      <c r="B156" s="3">
        <v>2006</v>
      </c>
      <c r="C156" s="25">
        <v>332061.52800000005</v>
      </c>
      <c r="D156" s="3">
        <v>0.77</v>
      </c>
      <c r="E156" s="3" t="str">
        <f t="shared" ref="E156:G167" si="64">E155</f>
        <v>41,868*10^-3</v>
      </c>
      <c r="F156" s="3">
        <v>1</v>
      </c>
      <c r="G156" s="3">
        <f t="shared" ref="G156:I167" si="65">G155</f>
        <v>18.899999999999999</v>
      </c>
      <c r="H156" s="3" t="s">
        <v>21</v>
      </c>
      <c r="I156" s="3">
        <f t="shared" ref="I156:I160" si="66">I155</f>
        <v>0.99</v>
      </c>
      <c r="J156" s="9">
        <f t="shared" si="63"/>
        <v>10705.119081814082</v>
      </c>
      <c r="K156" s="7">
        <f t="shared" ref="K156:K167" si="67">J156*G156*0.001</f>
        <v>202.32675064628614</v>
      </c>
      <c r="L156" s="7">
        <f t="shared" ref="L156:L167" si="68">K156*3.66666666666666*I156</f>
        <v>734.44610484601731</v>
      </c>
    </row>
    <row r="157" spans="2:29" x14ac:dyDescent="0.25">
      <c r="B157" s="3">
        <v>2007</v>
      </c>
      <c r="C157" s="25">
        <v>354301.33369930822</v>
      </c>
      <c r="D157" s="3">
        <v>0.77</v>
      </c>
      <c r="E157" s="3" t="str">
        <f t="shared" si="64"/>
        <v>41,868*10^-3</v>
      </c>
      <c r="F157" s="3">
        <v>1</v>
      </c>
      <c r="G157" s="3">
        <f t="shared" si="65"/>
        <v>18.899999999999999</v>
      </c>
      <c r="H157" s="3" t="s">
        <v>21</v>
      </c>
      <c r="I157" s="3">
        <f t="shared" si="66"/>
        <v>0.99</v>
      </c>
      <c r="J157" s="9">
        <f t="shared" si="63"/>
        <v>11422.093944278433</v>
      </c>
      <c r="K157" s="7">
        <f t="shared" si="67"/>
        <v>215.87757554686235</v>
      </c>
      <c r="L157" s="7">
        <f t="shared" si="68"/>
        <v>783.63559923510888</v>
      </c>
    </row>
    <row r="158" spans="2:29" x14ac:dyDescent="0.25">
      <c r="B158" s="3">
        <v>2008</v>
      </c>
      <c r="C158" s="25">
        <v>388553.26036319428</v>
      </c>
      <c r="D158" s="3">
        <v>0.77</v>
      </c>
      <c r="E158" s="3" t="str">
        <f t="shared" si="64"/>
        <v>41,868*10^-3</v>
      </c>
      <c r="F158" s="3">
        <v>1</v>
      </c>
      <c r="G158" s="3">
        <f t="shared" si="65"/>
        <v>18.899999999999999</v>
      </c>
      <c r="H158" s="3" t="s">
        <v>21</v>
      </c>
      <c r="I158" s="3">
        <f t="shared" si="66"/>
        <v>0.99</v>
      </c>
      <c r="J158" s="9">
        <f t="shared" si="63"/>
        <v>12526.319886762389</v>
      </c>
      <c r="K158" s="7">
        <f t="shared" si="67"/>
        <v>236.74744585980912</v>
      </c>
      <c r="L158" s="7">
        <f t="shared" si="68"/>
        <v>859.39322847110543</v>
      </c>
    </row>
    <row r="159" spans="2:29" x14ac:dyDescent="0.25">
      <c r="B159" s="3">
        <v>2009</v>
      </c>
      <c r="C159" s="6">
        <v>403312.30905350286</v>
      </c>
      <c r="D159" s="3">
        <v>0.77</v>
      </c>
      <c r="E159" s="3" t="str">
        <f t="shared" si="64"/>
        <v>41,868*10^-3</v>
      </c>
      <c r="F159" s="3">
        <v>1</v>
      </c>
      <c r="G159" s="3">
        <f t="shared" si="65"/>
        <v>18.899999999999999</v>
      </c>
      <c r="H159" s="3" t="s">
        <v>21</v>
      </c>
      <c r="I159" s="3">
        <f t="shared" si="66"/>
        <v>0.99</v>
      </c>
      <c r="J159" s="9">
        <f t="shared" si="63"/>
        <v>13002.127411698086</v>
      </c>
      <c r="K159" s="7">
        <f t="shared" si="67"/>
        <v>245.74020808109378</v>
      </c>
      <c r="L159" s="7">
        <f t="shared" si="68"/>
        <v>892.03695533436883</v>
      </c>
    </row>
    <row r="160" spans="2:29" x14ac:dyDescent="0.25">
      <c r="B160" s="3">
        <v>2010</v>
      </c>
      <c r="C160" s="6">
        <v>468688.196</v>
      </c>
      <c r="D160" s="3">
        <f>D159</f>
        <v>0.77</v>
      </c>
      <c r="E160" s="3" t="str">
        <f t="shared" si="64"/>
        <v>41,868*10^-3</v>
      </c>
      <c r="F160" s="3">
        <f>F159</f>
        <v>1</v>
      </c>
      <c r="G160" s="3">
        <f t="shared" si="65"/>
        <v>18.899999999999999</v>
      </c>
      <c r="H160" s="3" t="str">
        <f>H159</f>
        <v>44/12</v>
      </c>
      <c r="I160" s="3">
        <f t="shared" si="66"/>
        <v>0.99</v>
      </c>
      <c r="J160" s="9">
        <f t="shared" si="63"/>
        <v>15109.73879039856</v>
      </c>
      <c r="K160" s="7">
        <f t="shared" si="67"/>
        <v>285.57406313853272</v>
      </c>
      <c r="L160" s="7">
        <f t="shared" si="68"/>
        <v>1036.6338491928718</v>
      </c>
    </row>
    <row r="161" spans="2:12" x14ac:dyDescent="0.25">
      <c r="B161" s="3">
        <v>2011</v>
      </c>
      <c r="C161" s="6">
        <v>521355.09700000007</v>
      </c>
      <c r="D161" s="3">
        <f t="shared" ref="D161:E167" si="69">D160</f>
        <v>0.77</v>
      </c>
      <c r="E161" s="3" t="str">
        <f t="shared" si="64"/>
        <v>41,868*10^-3</v>
      </c>
      <c r="F161" s="3">
        <f t="shared" si="64"/>
        <v>1</v>
      </c>
      <c r="G161" s="3">
        <f t="shared" si="65"/>
        <v>18.899999999999999</v>
      </c>
      <c r="H161" s="3" t="str">
        <f t="shared" si="65"/>
        <v>44/12</v>
      </c>
      <c r="I161" s="3">
        <f t="shared" si="65"/>
        <v>0.99</v>
      </c>
      <c r="J161" s="9">
        <f t="shared" si="63"/>
        <v>16807.633304920924</v>
      </c>
      <c r="K161" s="7">
        <f t="shared" si="67"/>
        <v>317.66426946300544</v>
      </c>
      <c r="L161" s="7">
        <f t="shared" si="68"/>
        <v>1153.1212981507074</v>
      </c>
    </row>
    <row r="162" spans="2:12" x14ac:dyDescent="0.25">
      <c r="B162" s="3">
        <v>2012</v>
      </c>
      <c r="C162" s="6">
        <v>569396.74600000004</v>
      </c>
      <c r="D162" s="3">
        <f t="shared" si="69"/>
        <v>0.77</v>
      </c>
      <c r="E162" s="3" t="str">
        <f t="shared" si="64"/>
        <v>41,868*10^-3</v>
      </c>
      <c r="F162" s="3">
        <f t="shared" si="64"/>
        <v>1</v>
      </c>
      <c r="G162" s="3">
        <f t="shared" si="65"/>
        <v>18.899999999999999</v>
      </c>
      <c r="H162" s="3" t="str">
        <f t="shared" si="65"/>
        <v>44/12</v>
      </c>
      <c r="I162" s="3">
        <f t="shared" si="65"/>
        <v>0.99</v>
      </c>
      <c r="J162" s="9">
        <f t="shared" si="63"/>
        <v>18356.417280376565</v>
      </c>
      <c r="K162" s="7">
        <f t="shared" si="67"/>
        <v>346.93628659911707</v>
      </c>
      <c r="L162" s="7">
        <f t="shared" si="68"/>
        <v>1259.3787203547927</v>
      </c>
    </row>
    <row r="163" spans="2:12" x14ac:dyDescent="0.25">
      <c r="B163" s="3">
        <v>2013</v>
      </c>
      <c r="C163" s="6">
        <v>590749.20699999994</v>
      </c>
      <c r="D163" s="3">
        <f t="shared" si="69"/>
        <v>0.77</v>
      </c>
      <c r="E163" s="3" t="str">
        <f t="shared" si="64"/>
        <v>41,868*10^-3</v>
      </c>
      <c r="F163" s="3">
        <f t="shared" si="64"/>
        <v>1</v>
      </c>
      <c r="G163" s="3">
        <f t="shared" si="65"/>
        <v>18.899999999999999</v>
      </c>
      <c r="H163" s="3" t="str">
        <f t="shared" si="65"/>
        <v>44/12</v>
      </c>
      <c r="I163" s="3">
        <f t="shared" si="65"/>
        <v>0.99</v>
      </c>
      <c r="J163" s="9">
        <f t="shared" si="63"/>
        <v>19044.78560498052</v>
      </c>
      <c r="K163" s="7">
        <f t="shared" si="67"/>
        <v>359.94644793413181</v>
      </c>
      <c r="L163" s="7">
        <f t="shared" si="68"/>
        <v>1306.6056060008959</v>
      </c>
    </row>
    <row r="164" spans="2:12" x14ac:dyDescent="0.25">
      <c r="B164" s="3">
        <v>2014</v>
      </c>
      <c r="C164" s="6">
        <v>627353.96799999999</v>
      </c>
      <c r="D164" s="3">
        <f t="shared" si="69"/>
        <v>0.77</v>
      </c>
      <c r="E164" s="3" t="str">
        <f t="shared" si="69"/>
        <v>41,868*10^-3</v>
      </c>
      <c r="F164" s="3">
        <f t="shared" si="64"/>
        <v>1</v>
      </c>
      <c r="G164" s="3">
        <f t="shared" si="64"/>
        <v>18.899999999999999</v>
      </c>
      <c r="H164" s="3" t="str">
        <f t="shared" si="65"/>
        <v>44/12</v>
      </c>
      <c r="I164" s="3">
        <f t="shared" si="65"/>
        <v>0.99</v>
      </c>
      <c r="J164" s="9">
        <f t="shared" si="63"/>
        <v>20224.863067812483</v>
      </c>
      <c r="K164" s="7">
        <f t="shared" si="67"/>
        <v>382.24991198165588</v>
      </c>
      <c r="L164" s="7">
        <f t="shared" si="68"/>
        <v>1387.5671804934084</v>
      </c>
    </row>
    <row r="165" spans="2:12" x14ac:dyDescent="0.25">
      <c r="B165" s="3">
        <v>2015</v>
      </c>
      <c r="C165" s="6">
        <v>617203.43000000005</v>
      </c>
      <c r="D165" s="3">
        <f t="shared" si="69"/>
        <v>0.77</v>
      </c>
      <c r="E165" s="3" t="str">
        <f t="shared" si="69"/>
        <v>41,868*10^-3</v>
      </c>
      <c r="F165" s="3">
        <f t="shared" si="64"/>
        <v>1</v>
      </c>
      <c r="G165" s="3">
        <f t="shared" si="64"/>
        <v>18.899999999999999</v>
      </c>
      <c r="H165" s="3" t="str">
        <f t="shared" si="65"/>
        <v>44/12</v>
      </c>
      <c r="I165" s="3">
        <f t="shared" si="65"/>
        <v>0.99</v>
      </c>
      <c r="J165" s="9">
        <f t="shared" si="63"/>
        <v>19897.626369574806</v>
      </c>
      <c r="K165" s="7">
        <f t="shared" si="67"/>
        <v>376.0651383849638</v>
      </c>
      <c r="L165" s="7">
        <f t="shared" si="68"/>
        <v>1365.1164523374159</v>
      </c>
    </row>
    <row r="166" spans="2:12" x14ac:dyDescent="0.25">
      <c r="B166" s="3">
        <v>2016</v>
      </c>
      <c r="C166" s="6">
        <v>634172.72199999983</v>
      </c>
      <c r="D166" s="3">
        <f t="shared" si="69"/>
        <v>0.77</v>
      </c>
      <c r="E166" s="3" t="str">
        <f t="shared" si="69"/>
        <v>41,868*10^-3</v>
      </c>
      <c r="F166" s="3">
        <f t="shared" si="64"/>
        <v>1</v>
      </c>
      <c r="G166" s="3">
        <f t="shared" si="64"/>
        <v>18.899999999999999</v>
      </c>
      <c r="H166" s="3" t="str">
        <f t="shared" si="65"/>
        <v>44/12</v>
      </c>
      <c r="I166" s="3">
        <f t="shared" si="65"/>
        <v>0.99</v>
      </c>
      <c r="J166" s="9">
        <f t="shared" si="63"/>
        <v>20444.688514015917</v>
      </c>
      <c r="K166" s="7">
        <f t="shared" si="67"/>
        <v>386.40461291490084</v>
      </c>
      <c r="L166" s="7">
        <f t="shared" si="68"/>
        <v>1402.6487448810874</v>
      </c>
    </row>
    <row r="167" spans="2:12" x14ac:dyDescent="0.25">
      <c r="B167" s="3">
        <v>2017</v>
      </c>
      <c r="C167" s="6">
        <v>644424.52299999993</v>
      </c>
      <c r="D167" s="3">
        <f t="shared" si="69"/>
        <v>0.77</v>
      </c>
      <c r="E167" s="3" t="str">
        <f t="shared" si="69"/>
        <v>41,868*10^-3</v>
      </c>
      <c r="F167" s="3">
        <f t="shared" si="64"/>
        <v>1</v>
      </c>
      <c r="G167" s="3">
        <f t="shared" si="64"/>
        <v>18.899999999999999</v>
      </c>
      <c r="H167" s="3" t="str">
        <f t="shared" si="65"/>
        <v>44/12</v>
      </c>
      <c r="I167" s="3">
        <f t="shared" si="65"/>
        <v>0.99</v>
      </c>
      <c r="J167" s="9">
        <f t="shared" si="63"/>
        <v>20775.189765302279</v>
      </c>
      <c r="K167" s="7">
        <f t="shared" si="67"/>
        <v>392.65108656421307</v>
      </c>
      <c r="L167" s="7">
        <f t="shared" si="68"/>
        <v>1425.3234442280909</v>
      </c>
    </row>
    <row r="169" spans="2:12" ht="15.75" x14ac:dyDescent="0.25">
      <c r="B169" s="1" t="s">
        <v>7</v>
      </c>
    </row>
    <row r="170" spans="2:12" x14ac:dyDescent="0.25">
      <c r="B170" s="4" t="s">
        <v>5</v>
      </c>
      <c r="C170" s="5" t="s">
        <v>0</v>
      </c>
      <c r="D170" s="4" t="s">
        <v>1</v>
      </c>
      <c r="E170" s="4" t="s">
        <v>19</v>
      </c>
      <c r="F170" s="4" t="s">
        <v>2</v>
      </c>
      <c r="G170" s="4" t="s">
        <v>22</v>
      </c>
      <c r="H170" s="4" t="s">
        <v>20</v>
      </c>
      <c r="I170" s="4" t="s">
        <v>58</v>
      </c>
      <c r="J170" s="4" t="s">
        <v>55</v>
      </c>
      <c r="K170" s="4" t="s">
        <v>61</v>
      </c>
      <c r="L170" s="4" t="s">
        <v>62</v>
      </c>
    </row>
    <row r="171" spans="2:12" x14ac:dyDescent="0.25">
      <c r="B171" s="3">
        <v>2005</v>
      </c>
      <c r="C171" s="25">
        <v>920.43500000000017</v>
      </c>
      <c r="D171" s="3">
        <v>0.76300000000000001</v>
      </c>
      <c r="E171" s="3" t="s">
        <v>52</v>
      </c>
      <c r="F171" s="3">
        <v>1</v>
      </c>
      <c r="G171" s="3">
        <v>19.100000000000001</v>
      </c>
      <c r="H171" s="3" t="s">
        <v>21</v>
      </c>
      <c r="I171" s="3">
        <v>0.99</v>
      </c>
      <c r="J171" s="9">
        <f t="shared" ref="J171:J183" si="70">C171*D171*0.041868*F171</f>
        <v>29.403557478540009</v>
      </c>
      <c r="K171" s="7">
        <f>J171*G171*0.001</f>
        <v>0.56160794784011425</v>
      </c>
      <c r="L171" s="7">
        <f>K171*3.66666666666666*I171</f>
        <v>2.0386368506596111</v>
      </c>
    </row>
    <row r="172" spans="2:12" x14ac:dyDescent="0.25">
      <c r="B172" s="3">
        <v>2006</v>
      </c>
      <c r="C172" s="25">
        <v>1041.789</v>
      </c>
      <c r="D172" s="3">
        <v>0.76300000000000001</v>
      </c>
      <c r="E172" s="3" t="str">
        <f t="shared" ref="E172:F183" si="71">E171</f>
        <v>41,868*10^-3</v>
      </c>
      <c r="F172" s="3">
        <v>1</v>
      </c>
      <c r="G172" s="3">
        <f>G171</f>
        <v>19.100000000000001</v>
      </c>
      <c r="H172" s="3" t="s">
        <v>21</v>
      </c>
      <c r="I172" s="3">
        <f t="shared" ref="I172:I176" si="72">I171</f>
        <v>0.99</v>
      </c>
      <c r="J172" s="9">
        <f t="shared" si="70"/>
        <v>33.280245473076</v>
      </c>
      <c r="K172" s="7">
        <f t="shared" ref="K172:K183" si="73">J172*G172*0.001</f>
        <v>0.63565268853575163</v>
      </c>
      <c r="L172" s="7">
        <f t="shared" ref="L172:L183" si="74">K172*3.66666666666666*I172</f>
        <v>2.3074192593847744</v>
      </c>
    </row>
    <row r="173" spans="2:12" x14ac:dyDescent="0.25">
      <c r="B173" s="3">
        <v>2007</v>
      </c>
      <c r="C173" s="25">
        <v>1203.3415263859408</v>
      </c>
      <c r="D173" s="3">
        <v>0.76300000000000001</v>
      </c>
      <c r="E173" s="3" t="str">
        <f t="shared" si="71"/>
        <v>41,868*10^-3</v>
      </c>
      <c r="F173" s="3">
        <v>1</v>
      </c>
      <c r="G173" s="3">
        <f t="shared" ref="G173:I183" si="75">G172</f>
        <v>19.100000000000001</v>
      </c>
      <c r="H173" s="3" t="s">
        <v>21</v>
      </c>
      <c r="I173" s="3">
        <f t="shared" si="72"/>
        <v>0.99</v>
      </c>
      <c r="J173" s="9">
        <f t="shared" si="70"/>
        <v>38.441086809392374</v>
      </c>
      <c r="K173" s="7">
        <f t="shared" si="73"/>
        <v>0.73422475805939436</v>
      </c>
      <c r="L173" s="7">
        <f t="shared" si="74"/>
        <v>2.6652358717555966</v>
      </c>
    </row>
    <row r="174" spans="2:12" x14ac:dyDescent="0.25">
      <c r="B174" s="3">
        <v>2008</v>
      </c>
      <c r="C174" s="25">
        <v>1454.6445790106784</v>
      </c>
      <c r="D174" s="3">
        <v>0.76300000000000001</v>
      </c>
      <c r="E174" s="3" t="str">
        <f t="shared" si="71"/>
        <v>41,868*10^-3</v>
      </c>
      <c r="F174" s="3">
        <v>1</v>
      </c>
      <c r="G174" s="3">
        <f t="shared" si="75"/>
        <v>19.100000000000001</v>
      </c>
      <c r="H174" s="3" t="s">
        <v>21</v>
      </c>
      <c r="I174" s="3">
        <f t="shared" si="72"/>
        <v>0.99</v>
      </c>
      <c r="J174" s="9">
        <f t="shared" si="70"/>
        <v>46.46903419555656</v>
      </c>
      <c r="K174" s="7">
        <f t="shared" si="73"/>
        <v>0.88755855313513043</v>
      </c>
      <c r="L174" s="7">
        <f t="shared" si="74"/>
        <v>3.2218375478805172</v>
      </c>
    </row>
    <row r="175" spans="2:12" x14ac:dyDescent="0.25">
      <c r="B175" s="3">
        <v>2009</v>
      </c>
      <c r="C175" s="6">
        <v>1462.6232914873603</v>
      </c>
      <c r="D175" s="3">
        <v>0.76300000000000001</v>
      </c>
      <c r="E175" s="3" t="str">
        <f t="shared" si="71"/>
        <v>41,868*10^-3</v>
      </c>
      <c r="F175" s="3">
        <v>1</v>
      </c>
      <c r="G175" s="3">
        <f t="shared" si="75"/>
        <v>19.100000000000001</v>
      </c>
      <c r="H175" s="3" t="s">
        <v>21</v>
      </c>
      <c r="I175" s="3">
        <f t="shared" si="72"/>
        <v>0.99</v>
      </c>
      <c r="J175" s="9">
        <f t="shared" si="70"/>
        <v>46.723916431578509</v>
      </c>
      <c r="K175" s="7">
        <f t="shared" si="73"/>
        <v>0.89242680384314965</v>
      </c>
      <c r="L175" s="7">
        <f t="shared" si="74"/>
        <v>3.2395092979506273</v>
      </c>
    </row>
    <row r="176" spans="2:12" x14ac:dyDescent="0.25">
      <c r="B176" s="3">
        <v>2010</v>
      </c>
      <c r="C176" s="6">
        <v>1828.0087698320624</v>
      </c>
      <c r="D176" s="3">
        <f>D175</f>
        <v>0.76300000000000001</v>
      </c>
      <c r="E176" s="3" t="str">
        <f t="shared" si="71"/>
        <v>41,868*10^-3</v>
      </c>
      <c r="F176" s="3">
        <f>F175</f>
        <v>1</v>
      </c>
      <c r="G176" s="3">
        <f t="shared" si="75"/>
        <v>19.100000000000001</v>
      </c>
      <c r="H176" s="3" t="str">
        <f>H175</f>
        <v>44/12</v>
      </c>
      <c r="I176" s="3">
        <f t="shared" si="72"/>
        <v>0.99</v>
      </c>
      <c r="J176" s="9">
        <f t="shared" si="70"/>
        <v>58.396259306775868</v>
      </c>
      <c r="K176" s="7">
        <f t="shared" si="73"/>
        <v>1.115368552759419</v>
      </c>
      <c r="L176" s="7">
        <f t="shared" si="74"/>
        <v>4.0487878465166833</v>
      </c>
    </row>
    <row r="177" spans="2:12" x14ac:dyDescent="0.25">
      <c r="B177" s="3">
        <v>2011</v>
      </c>
      <c r="C177" s="6">
        <v>1807.5230665811221</v>
      </c>
      <c r="D177" s="3">
        <f t="shared" ref="D177:E183" si="76">D176</f>
        <v>0.76300000000000001</v>
      </c>
      <c r="E177" s="3" t="str">
        <f t="shared" si="71"/>
        <v>41,868*10^-3</v>
      </c>
      <c r="F177" s="3">
        <f t="shared" si="71"/>
        <v>1</v>
      </c>
      <c r="G177" s="3">
        <f t="shared" si="75"/>
        <v>19.100000000000001</v>
      </c>
      <c r="H177" s="3" t="str">
        <f t="shared" si="75"/>
        <v>44/12</v>
      </c>
      <c r="I177" s="3">
        <f t="shared" si="75"/>
        <v>0.99</v>
      </c>
      <c r="J177" s="9">
        <f t="shared" si="70"/>
        <v>57.741837698484858</v>
      </c>
      <c r="K177" s="7">
        <f t="shared" si="73"/>
        <v>1.1028691000410609</v>
      </c>
      <c r="L177" s="7">
        <f t="shared" si="74"/>
        <v>4.0034148331490442</v>
      </c>
    </row>
    <row r="178" spans="2:12" x14ac:dyDescent="0.25">
      <c r="B178" s="3">
        <v>2012</v>
      </c>
      <c r="C178" s="6">
        <v>2054.1593558052909</v>
      </c>
      <c r="D178" s="3">
        <f t="shared" si="76"/>
        <v>0.76300000000000001</v>
      </c>
      <c r="E178" s="3" t="str">
        <f t="shared" si="71"/>
        <v>41,868*10^-3</v>
      </c>
      <c r="F178" s="3">
        <f t="shared" si="71"/>
        <v>1</v>
      </c>
      <c r="G178" s="3">
        <f t="shared" si="75"/>
        <v>19.100000000000001</v>
      </c>
      <c r="H178" s="3" t="str">
        <f t="shared" si="75"/>
        <v>44/12</v>
      </c>
      <c r="I178" s="3">
        <f t="shared" si="75"/>
        <v>0.99</v>
      </c>
      <c r="J178" s="9">
        <f t="shared" si="70"/>
        <v>65.620704002457074</v>
      </c>
      <c r="K178" s="7">
        <f t="shared" si="73"/>
        <v>1.2533554464469303</v>
      </c>
      <c r="L178" s="7">
        <f t="shared" si="74"/>
        <v>4.5496802706023489</v>
      </c>
    </row>
    <row r="179" spans="2:12" x14ac:dyDescent="0.25">
      <c r="B179" s="3">
        <v>2013</v>
      </c>
      <c r="C179" s="6">
        <v>1747.1725500144871</v>
      </c>
      <c r="D179" s="3">
        <f t="shared" si="76"/>
        <v>0.76300000000000001</v>
      </c>
      <c r="E179" s="3" t="str">
        <f t="shared" si="71"/>
        <v>41,868*10^-3</v>
      </c>
      <c r="F179" s="3">
        <f t="shared" si="71"/>
        <v>1</v>
      </c>
      <c r="G179" s="3">
        <f t="shared" si="75"/>
        <v>19.100000000000001</v>
      </c>
      <c r="H179" s="3" t="str">
        <f t="shared" si="75"/>
        <v>44/12</v>
      </c>
      <c r="I179" s="3">
        <f t="shared" si="75"/>
        <v>0.99</v>
      </c>
      <c r="J179" s="9">
        <f t="shared" si="70"/>
        <v>55.813923307216996</v>
      </c>
      <c r="K179" s="7">
        <f t="shared" si="73"/>
        <v>1.0660459351678446</v>
      </c>
      <c r="L179" s="7">
        <f t="shared" si="74"/>
        <v>3.8697467446592686</v>
      </c>
    </row>
    <row r="180" spans="2:12" x14ac:dyDescent="0.25">
      <c r="B180" s="3">
        <v>2014</v>
      </c>
      <c r="C180" s="6">
        <v>1658.33</v>
      </c>
      <c r="D180" s="3">
        <f t="shared" si="76"/>
        <v>0.76300000000000001</v>
      </c>
      <c r="E180" s="3" t="str">
        <f t="shared" si="76"/>
        <v>41,868*10^-3</v>
      </c>
      <c r="F180" s="3">
        <f t="shared" si="71"/>
        <v>1</v>
      </c>
      <c r="G180" s="3">
        <f t="shared" si="75"/>
        <v>19.100000000000001</v>
      </c>
      <c r="H180" s="3" t="str">
        <f t="shared" si="75"/>
        <v>44/12</v>
      </c>
      <c r="I180" s="3">
        <f t="shared" si="75"/>
        <v>0.99</v>
      </c>
      <c r="J180" s="9">
        <f t="shared" si="70"/>
        <v>52.975822815720001</v>
      </c>
      <c r="K180" s="7">
        <f t="shared" si="73"/>
        <v>1.0118382157802521</v>
      </c>
      <c r="L180" s="7">
        <f t="shared" si="74"/>
        <v>3.6729727232823084</v>
      </c>
    </row>
    <row r="181" spans="2:12" x14ac:dyDescent="0.25">
      <c r="B181" s="3">
        <v>2015</v>
      </c>
      <c r="C181" s="6">
        <v>1100.6614707797623</v>
      </c>
      <c r="D181" s="3">
        <f t="shared" si="76"/>
        <v>0.76300000000000001</v>
      </c>
      <c r="E181" s="3" t="str">
        <f t="shared" si="76"/>
        <v>41,868*10^-3</v>
      </c>
      <c r="F181" s="3">
        <f t="shared" si="71"/>
        <v>1</v>
      </c>
      <c r="G181" s="3">
        <f t="shared" si="75"/>
        <v>19.100000000000001</v>
      </c>
      <c r="H181" s="3" t="str">
        <f t="shared" si="75"/>
        <v>44/12</v>
      </c>
      <c r="I181" s="3">
        <f t="shared" si="75"/>
        <v>0.99</v>
      </c>
      <c r="J181" s="9">
        <f t="shared" si="70"/>
        <v>35.160943271917212</v>
      </c>
      <c r="K181" s="7">
        <f t="shared" si="73"/>
        <v>0.67157401649361881</v>
      </c>
      <c r="L181" s="7">
        <f t="shared" si="74"/>
        <v>2.4378136798718315</v>
      </c>
    </row>
    <row r="182" spans="2:12" x14ac:dyDescent="0.25">
      <c r="B182" s="3">
        <v>2016</v>
      </c>
      <c r="C182" s="6">
        <v>1019.343</v>
      </c>
      <c r="D182" s="3">
        <f t="shared" si="76"/>
        <v>0.76300000000000001</v>
      </c>
      <c r="E182" s="3" t="str">
        <f t="shared" si="76"/>
        <v>41,868*10^-3</v>
      </c>
      <c r="F182" s="3">
        <f t="shared" si="71"/>
        <v>1</v>
      </c>
      <c r="G182" s="3">
        <f t="shared" si="75"/>
        <v>19.100000000000001</v>
      </c>
      <c r="H182" s="3" t="str">
        <f t="shared" si="75"/>
        <v>44/12</v>
      </c>
      <c r="I182" s="3">
        <f t="shared" si="75"/>
        <v>0.99</v>
      </c>
      <c r="J182" s="9">
        <f t="shared" si="70"/>
        <v>32.563201628412003</v>
      </c>
      <c r="K182" s="7">
        <f t="shared" si="73"/>
        <v>0.62195715110266925</v>
      </c>
      <c r="L182" s="7">
        <f t="shared" si="74"/>
        <v>2.2577044585026851</v>
      </c>
    </row>
    <row r="183" spans="2:12" x14ac:dyDescent="0.25">
      <c r="B183" s="3">
        <v>2017</v>
      </c>
      <c r="C183" s="6">
        <v>695</v>
      </c>
      <c r="D183" s="3">
        <f t="shared" si="76"/>
        <v>0.76300000000000001</v>
      </c>
      <c r="E183" s="3" t="str">
        <f t="shared" si="76"/>
        <v>41,868*10^-3</v>
      </c>
      <c r="F183" s="3">
        <f t="shared" si="71"/>
        <v>1</v>
      </c>
      <c r="G183" s="3">
        <f t="shared" si="75"/>
        <v>19.100000000000001</v>
      </c>
      <c r="H183" s="3" t="str">
        <f t="shared" si="75"/>
        <v>44/12</v>
      </c>
      <c r="I183" s="3">
        <f t="shared" si="75"/>
        <v>0.99</v>
      </c>
      <c r="J183" s="9">
        <f t="shared" si="70"/>
        <v>22.201972380000001</v>
      </c>
      <c r="K183" s="7">
        <f t="shared" si="73"/>
        <v>0.42405767245800008</v>
      </c>
      <c r="L183" s="7">
        <f t="shared" si="74"/>
        <v>1.5393293510225374</v>
      </c>
    </row>
    <row r="184" spans="2:12" x14ac:dyDescent="0.25">
      <c r="G184" s="3"/>
    </row>
    <row r="185" spans="2:12" ht="15.75" x14ac:dyDescent="0.25">
      <c r="B185" s="1" t="s">
        <v>8</v>
      </c>
    </row>
    <row r="186" spans="2:12" x14ac:dyDescent="0.25">
      <c r="B186" s="4" t="s">
        <v>5</v>
      </c>
      <c r="C186" s="5" t="s">
        <v>0</v>
      </c>
      <c r="D186" s="4" t="s">
        <v>1</v>
      </c>
      <c r="E186" s="4" t="s">
        <v>19</v>
      </c>
      <c r="F186" s="4" t="s">
        <v>2</v>
      </c>
      <c r="G186" s="4" t="s">
        <v>22</v>
      </c>
      <c r="H186" s="4" t="s">
        <v>20</v>
      </c>
      <c r="I186" s="4" t="s">
        <v>58</v>
      </c>
      <c r="J186" s="4" t="s">
        <v>55</v>
      </c>
      <c r="K186" s="4" t="s">
        <v>61</v>
      </c>
      <c r="L186" s="4" t="s">
        <v>62</v>
      </c>
    </row>
    <row r="187" spans="2:12" x14ac:dyDescent="0.25">
      <c r="B187" s="3">
        <v>2005</v>
      </c>
      <c r="C187" s="25">
        <v>118611.25272727272</v>
      </c>
      <c r="D187" s="3">
        <v>0.61099999999999999</v>
      </c>
      <c r="E187" s="3" t="s">
        <v>52</v>
      </c>
      <c r="F187" s="3">
        <v>1</v>
      </c>
      <c r="G187" s="3">
        <v>17.2</v>
      </c>
      <c r="H187" s="3" t="s">
        <v>21</v>
      </c>
      <c r="I187" s="3">
        <v>0.99</v>
      </c>
      <c r="J187" s="9">
        <f t="shared" ref="J187:J199" si="77">C187*D187*0.041868*F187</f>
        <v>3034.2357327323125</v>
      </c>
      <c r="K187" s="7">
        <f>J187*G187*0.001</f>
        <v>52.188854602995775</v>
      </c>
      <c r="L187" s="7">
        <f>K187*3.66666666666666*I187</f>
        <v>189.44554220887429</v>
      </c>
    </row>
    <row r="188" spans="2:12" x14ac:dyDescent="0.25">
      <c r="B188" s="3">
        <v>2006</v>
      </c>
      <c r="C188" s="25">
        <v>122495.80727272725</v>
      </c>
      <c r="D188" s="3">
        <v>0.61099999999999999</v>
      </c>
      <c r="E188" s="3" t="str">
        <f t="shared" ref="E188:F199" si="78">E187</f>
        <v>41,868*10^-3</v>
      </c>
      <c r="F188" s="3">
        <v>1</v>
      </c>
      <c r="G188" s="3">
        <f>G187</f>
        <v>17.2</v>
      </c>
      <c r="H188" s="3" t="s">
        <v>21</v>
      </c>
      <c r="I188" s="3">
        <f t="shared" ref="I188:I192" si="79">I187</f>
        <v>0.99</v>
      </c>
      <c r="J188" s="9">
        <f t="shared" si="77"/>
        <v>3133.6078743845669</v>
      </c>
      <c r="K188" s="7">
        <f t="shared" ref="K188:K199" si="80">J188*G188*0.001</f>
        <v>53.898055439414556</v>
      </c>
      <c r="L188" s="7">
        <f t="shared" ref="L188:L199" si="81">K188*3.66666666666666*I188</f>
        <v>195.64994124507447</v>
      </c>
    </row>
    <row r="189" spans="2:12" x14ac:dyDescent="0.25">
      <c r="B189" s="3">
        <v>2007</v>
      </c>
      <c r="C189" s="25">
        <v>163414.29970774942</v>
      </c>
      <c r="D189" s="3">
        <v>0.61099999999999999</v>
      </c>
      <c r="E189" s="3" t="str">
        <f t="shared" si="78"/>
        <v>41,868*10^-3</v>
      </c>
      <c r="F189" s="3">
        <v>1</v>
      </c>
      <c r="G189" s="3">
        <f t="shared" ref="G189:I199" si="82">G188</f>
        <v>17.2</v>
      </c>
      <c r="H189" s="3" t="s">
        <v>21</v>
      </c>
      <c r="I189" s="3">
        <f t="shared" si="79"/>
        <v>0.99</v>
      </c>
      <c r="J189" s="9">
        <f t="shared" si="77"/>
        <v>4180.3580690002364</v>
      </c>
      <c r="K189" s="7">
        <f t="shared" si="80"/>
        <v>71.902158786804065</v>
      </c>
      <c r="L189" s="7">
        <f t="shared" si="81"/>
        <v>261.00483639609826</v>
      </c>
    </row>
    <row r="190" spans="2:12" x14ac:dyDescent="0.25">
      <c r="B190" s="3">
        <v>2008</v>
      </c>
      <c r="C190" s="25">
        <v>169920.18232328782</v>
      </c>
      <c r="D190" s="3">
        <v>0.61099999999999999</v>
      </c>
      <c r="E190" s="3" t="str">
        <f t="shared" si="78"/>
        <v>41,868*10^-3</v>
      </c>
      <c r="F190" s="3">
        <v>1</v>
      </c>
      <c r="G190" s="3">
        <f t="shared" si="82"/>
        <v>17.2</v>
      </c>
      <c r="H190" s="3" t="s">
        <v>21</v>
      </c>
      <c r="I190" s="3">
        <f t="shared" si="79"/>
        <v>0.99</v>
      </c>
      <c r="J190" s="9">
        <f t="shared" si="77"/>
        <v>4346.7873162354745</v>
      </c>
      <c r="K190" s="7">
        <f t="shared" si="80"/>
        <v>74.764741839250163</v>
      </c>
      <c r="L190" s="7">
        <f t="shared" si="81"/>
        <v>271.39601287647758</v>
      </c>
    </row>
    <row r="191" spans="2:12" x14ac:dyDescent="0.25">
      <c r="B191" s="3">
        <v>2009</v>
      </c>
      <c r="C191" s="6">
        <v>166300.39743772367</v>
      </c>
      <c r="D191" s="3">
        <v>0.61099999999999999</v>
      </c>
      <c r="E191" s="3" t="str">
        <f t="shared" si="78"/>
        <v>41,868*10^-3</v>
      </c>
      <c r="F191" s="3">
        <v>1</v>
      </c>
      <c r="G191" s="3">
        <f t="shared" si="82"/>
        <v>17.2</v>
      </c>
      <c r="H191" s="3" t="s">
        <v>21</v>
      </c>
      <c r="I191" s="3">
        <f t="shared" si="79"/>
        <v>0.99</v>
      </c>
      <c r="J191" s="9">
        <f t="shared" si="77"/>
        <v>4254.1883393927183</v>
      </c>
      <c r="K191" s="7">
        <f t="shared" si="80"/>
        <v>73.172039437554744</v>
      </c>
      <c r="L191" s="7">
        <f t="shared" si="81"/>
        <v>265.61450315832326</v>
      </c>
    </row>
    <row r="192" spans="2:12" x14ac:dyDescent="0.25">
      <c r="B192" s="3">
        <v>2010</v>
      </c>
      <c r="C192" s="6">
        <v>174563.34591726234</v>
      </c>
      <c r="D192" s="3">
        <f>D191</f>
        <v>0.61099999999999999</v>
      </c>
      <c r="E192" s="3" t="str">
        <f t="shared" si="78"/>
        <v>41,868*10^-3</v>
      </c>
      <c r="F192" s="3">
        <f>F191</f>
        <v>1</v>
      </c>
      <c r="G192" s="3">
        <f t="shared" si="82"/>
        <v>17.2</v>
      </c>
      <c r="H192" s="3" t="str">
        <f>H191</f>
        <v>44/12</v>
      </c>
      <c r="I192" s="3">
        <f t="shared" si="79"/>
        <v>0.99</v>
      </c>
      <c r="J192" s="9">
        <f t="shared" si="77"/>
        <v>4465.5656999538678</v>
      </c>
      <c r="K192" s="7">
        <f t="shared" si="80"/>
        <v>76.807730039206518</v>
      </c>
      <c r="L192" s="7">
        <f t="shared" si="81"/>
        <v>278.8120600423191</v>
      </c>
    </row>
    <row r="193" spans="2:12" x14ac:dyDescent="0.25">
      <c r="B193" s="3">
        <v>2011</v>
      </c>
      <c r="C193" s="6">
        <v>187060.60305968186</v>
      </c>
      <c r="D193" s="3">
        <f t="shared" ref="D193:E199" si="83">D192</f>
        <v>0.61099999999999999</v>
      </c>
      <c r="E193" s="3" t="str">
        <f t="shared" si="78"/>
        <v>41,868*10^-3</v>
      </c>
      <c r="F193" s="3">
        <f t="shared" si="78"/>
        <v>1</v>
      </c>
      <c r="G193" s="3">
        <f t="shared" si="82"/>
        <v>17.2</v>
      </c>
      <c r="H193" s="3" t="str">
        <f t="shared" si="82"/>
        <v>44/12</v>
      </c>
      <c r="I193" s="3">
        <f t="shared" si="82"/>
        <v>0.99</v>
      </c>
      <c r="J193" s="9">
        <f t="shared" si="77"/>
        <v>4785.2623839595863</v>
      </c>
      <c r="K193" s="7">
        <f t="shared" si="80"/>
        <v>82.306513004104886</v>
      </c>
      <c r="L193" s="7">
        <f t="shared" si="81"/>
        <v>298.77264220490014</v>
      </c>
    </row>
    <row r="194" spans="2:12" x14ac:dyDescent="0.25">
      <c r="B194" s="3">
        <v>2012</v>
      </c>
      <c r="C194" s="6">
        <v>191568.09331515769</v>
      </c>
      <c r="D194" s="3">
        <f t="shared" si="83"/>
        <v>0.61099999999999999</v>
      </c>
      <c r="E194" s="3" t="str">
        <f t="shared" si="78"/>
        <v>41,868*10^-3</v>
      </c>
      <c r="F194" s="3">
        <f t="shared" si="78"/>
        <v>1</v>
      </c>
      <c r="G194" s="3">
        <f t="shared" si="82"/>
        <v>17.2</v>
      </c>
      <c r="H194" s="3" t="str">
        <f t="shared" si="82"/>
        <v>44/12</v>
      </c>
      <c r="I194" s="3">
        <f t="shared" si="82"/>
        <v>0.99</v>
      </c>
      <c r="J194" s="9">
        <f t="shared" si="77"/>
        <v>4900.5700607915232</v>
      </c>
      <c r="K194" s="7">
        <f t="shared" si="80"/>
        <v>84.289805045614202</v>
      </c>
      <c r="L194" s="7">
        <f t="shared" si="81"/>
        <v>305.97199231557897</v>
      </c>
    </row>
    <row r="195" spans="2:12" x14ac:dyDescent="0.25">
      <c r="B195" s="3">
        <v>2013</v>
      </c>
      <c r="C195" s="6">
        <v>194284.60359055834</v>
      </c>
      <c r="D195" s="3">
        <f t="shared" si="83"/>
        <v>0.61099999999999999</v>
      </c>
      <c r="E195" s="3" t="str">
        <f t="shared" si="78"/>
        <v>41,868*10^-3</v>
      </c>
      <c r="F195" s="3">
        <f t="shared" si="78"/>
        <v>1</v>
      </c>
      <c r="G195" s="3">
        <f t="shared" si="82"/>
        <v>17.2</v>
      </c>
      <c r="H195" s="3" t="str">
        <f t="shared" si="82"/>
        <v>44/12</v>
      </c>
      <c r="I195" s="3">
        <f t="shared" si="82"/>
        <v>0.99</v>
      </c>
      <c r="J195" s="9">
        <f t="shared" si="77"/>
        <v>4970.0620554921225</v>
      </c>
      <c r="K195" s="7">
        <f t="shared" si="80"/>
        <v>85.485067354464505</v>
      </c>
      <c r="L195" s="7">
        <f t="shared" si="81"/>
        <v>310.31079449670557</v>
      </c>
    </row>
    <row r="196" spans="2:12" x14ac:dyDescent="0.25">
      <c r="B196" s="3">
        <v>2014</v>
      </c>
      <c r="C196" s="6">
        <v>197109.79891304349</v>
      </c>
      <c r="D196" s="3">
        <f t="shared" si="83"/>
        <v>0.61099999999999999</v>
      </c>
      <c r="E196" s="3" t="str">
        <f t="shared" si="83"/>
        <v>41,868*10^-3</v>
      </c>
      <c r="F196" s="3">
        <f t="shared" si="78"/>
        <v>1</v>
      </c>
      <c r="G196" s="3">
        <f t="shared" si="82"/>
        <v>17.2</v>
      </c>
      <c r="H196" s="3" t="str">
        <f t="shared" si="82"/>
        <v>44/12</v>
      </c>
      <c r="I196" s="3">
        <f t="shared" si="82"/>
        <v>0.99</v>
      </c>
      <c r="J196" s="9">
        <f t="shared" si="77"/>
        <v>5042.3343602045879</v>
      </c>
      <c r="K196" s="7">
        <f t="shared" si="80"/>
        <v>86.728150995518916</v>
      </c>
      <c r="L196" s="7">
        <f t="shared" si="81"/>
        <v>314.82318811373307</v>
      </c>
    </row>
    <row r="197" spans="2:12" x14ac:dyDescent="0.25">
      <c r="B197" s="3">
        <v>2015</v>
      </c>
      <c r="C197" s="6">
        <v>181003.47101449277</v>
      </c>
      <c r="D197" s="3">
        <f t="shared" si="83"/>
        <v>0.61099999999999999</v>
      </c>
      <c r="E197" s="3" t="str">
        <f t="shared" si="83"/>
        <v>41,868*10^-3</v>
      </c>
      <c r="F197" s="3">
        <f t="shared" si="78"/>
        <v>1</v>
      </c>
      <c r="G197" s="3">
        <f t="shared" si="82"/>
        <v>17.2</v>
      </c>
      <c r="H197" s="3" t="str">
        <f t="shared" si="82"/>
        <v>44/12</v>
      </c>
      <c r="I197" s="3">
        <f t="shared" si="82"/>
        <v>0.99</v>
      </c>
      <c r="J197" s="9">
        <f t="shared" si="77"/>
        <v>4630.3127812296525</v>
      </c>
      <c r="K197" s="7">
        <f t="shared" si="80"/>
        <v>79.641379837150012</v>
      </c>
      <c r="L197" s="7">
        <f t="shared" si="81"/>
        <v>289.098208808854</v>
      </c>
    </row>
    <row r="198" spans="2:12" x14ac:dyDescent="0.25">
      <c r="B198" s="3">
        <v>2016</v>
      </c>
      <c r="C198" s="6">
        <v>173190.66123188406</v>
      </c>
      <c r="D198" s="3">
        <f t="shared" si="83"/>
        <v>0.61099999999999999</v>
      </c>
      <c r="E198" s="3" t="str">
        <f t="shared" si="83"/>
        <v>41,868*10^-3</v>
      </c>
      <c r="F198" s="3">
        <f t="shared" si="78"/>
        <v>1</v>
      </c>
      <c r="G198" s="3">
        <f t="shared" si="82"/>
        <v>17.2</v>
      </c>
      <c r="H198" s="3" t="str">
        <f t="shared" si="82"/>
        <v>44/12</v>
      </c>
      <c r="I198" s="3">
        <f t="shared" si="82"/>
        <v>0.99</v>
      </c>
      <c r="J198" s="9">
        <f t="shared" si="77"/>
        <v>4430.450575322935</v>
      </c>
      <c r="K198" s="7">
        <f t="shared" si="80"/>
        <v>76.203749895554481</v>
      </c>
      <c r="L198" s="7">
        <f t="shared" si="81"/>
        <v>276.61961212086226</v>
      </c>
    </row>
    <row r="199" spans="2:12" x14ac:dyDescent="0.25">
      <c r="B199" s="3">
        <v>2017</v>
      </c>
      <c r="C199" s="6">
        <v>177043.15721853834</v>
      </c>
      <c r="D199" s="3">
        <f t="shared" si="83"/>
        <v>0.61099999999999999</v>
      </c>
      <c r="E199" s="3" t="str">
        <f t="shared" si="83"/>
        <v>41,868*10^-3</v>
      </c>
      <c r="F199" s="3">
        <f t="shared" si="78"/>
        <v>1</v>
      </c>
      <c r="G199" s="3">
        <f t="shared" si="82"/>
        <v>17.2</v>
      </c>
      <c r="H199" s="3" t="str">
        <f t="shared" si="82"/>
        <v>44/12</v>
      </c>
      <c r="I199" s="3">
        <f t="shared" si="82"/>
        <v>0.99</v>
      </c>
      <c r="J199" s="9">
        <f t="shared" si="77"/>
        <v>4529.0026158261417</v>
      </c>
      <c r="K199" s="7">
        <f t="shared" si="80"/>
        <v>77.898844992209632</v>
      </c>
      <c r="L199" s="7">
        <f t="shared" si="81"/>
        <v>282.77280732172045</v>
      </c>
    </row>
    <row r="201" spans="2:12" ht="15.75" x14ac:dyDescent="0.25">
      <c r="B201" s="1" t="s">
        <v>12</v>
      </c>
    </row>
    <row r="202" spans="2:12" x14ac:dyDescent="0.25">
      <c r="B202" s="4" t="s">
        <v>5</v>
      </c>
      <c r="C202" s="5" t="s">
        <v>0</v>
      </c>
      <c r="D202" s="4" t="s">
        <v>1</v>
      </c>
      <c r="E202" s="4" t="s">
        <v>19</v>
      </c>
      <c r="F202" s="4" t="s">
        <v>2</v>
      </c>
      <c r="G202" s="4" t="s">
        <v>22</v>
      </c>
      <c r="H202" s="4" t="s">
        <v>20</v>
      </c>
      <c r="I202" s="4" t="s">
        <v>58</v>
      </c>
      <c r="J202" s="4" t="s">
        <v>55</v>
      </c>
      <c r="K202" s="4" t="s">
        <v>61</v>
      </c>
      <c r="L202" s="4" t="s">
        <v>62</v>
      </c>
    </row>
    <row r="203" spans="2:12" x14ac:dyDescent="0.25">
      <c r="B203" s="3">
        <v>2005</v>
      </c>
      <c r="C203" s="25">
        <v>398640.86938775511</v>
      </c>
      <c r="D203" s="3">
        <v>0.95899999999999996</v>
      </c>
      <c r="E203" s="3" t="s">
        <v>52</v>
      </c>
      <c r="F203" s="3">
        <v>1</v>
      </c>
      <c r="G203" s="3">
        <v>21.1</v>
      </c>
      <c r="H203" s="3" t="s">
        <v>21</v>
      </c>
      <c r="I203" s="3">
        <v>0.99</v>
      </c>
      <c r="J203" s="9">
        <f t="shared" ref="J203:J215" si="84">C203*D203*0.041868*F203</f>
        <v>16005.993786825944</v>
      </c>
      <c r="K203" s="7">
        <f>J203*G203*0.001</f>
        <v>337.72646890202748</v>
      </c>
      <c r="L203" s="7">
        <f>K203*3.66666666666666*I203</f>
        <v>1225.9470821143573</v>
      </c>
    </row>
    <row r="204" spans="2:12" x14ac:dyDescent="0.25">
      <c r="B204" s="3">
        <v>2006</v>
      </c>
      <c r="C204" s="25">
        <v>555502.45000000007</v>
      </c>
      <c r="D204" s="3">
        <v>0.95899999999999996</v>
      </c>
      <c r="E204" s="3" t="str">
        <f t="shared" ref="E204:F215" si="85">E203</f>
        <v>41,868*10^-3</v>
      </c>
      <c r="F204" s="3">
        <v>1</v>
      </c>
      <c r="G204" s="3">
        <f>G203</f>
        <v>21.1</v>
      </c>
      <c r="H204" s="3" t="s">
        <v>21</v>
      </c>
      <c r="I204" s="3">
        <f t="shared" ref="I204:I208" si="86">I203</f>
        <v>0.99</v>
      </c>
      <c r="J204" s="9">
        <f t="shared" si="84"/>
        <v>22304.207736959404</v>
      </c>
      <c r="K204" s="7">
        <f t="shared" ref="K204:K215" si="87">J204*G204*0.001</f>
        <v>470.61878324984349</v>
      </c>
      <c r="L204" s="7">
        <f t="shared" ref="L204:L215" si="88">K204*3.66666666666666*I204</f>
        <v>1708.3461831969287</v>
      </c>
    </row>
    <row r="205" spans="2:12" x14ac:dyDescent="0.25">
      <c r="B205" s="3">
        <v>2007</v>
      </c>
      <c r="C205" s="25">
        <v>888730.1536950852</v>
      </c>
      <c r="D205" s="3">
        <v>0.95899999999999996</v>
      </c>
      <c r="E205" s="3" t="str">
        <f t="shared" si="85"/>
        <v>41,868*10^-3</v>
      </c>
      <c r="F205" s="3">
        <v>1</v>
      </c>
      <c r="G205" s="3">
        <f t="shared" ref="G205:I215" si="89">G204</f>
        <v>21.1</v>
      </c>
      <c r="H205" s="3" t="s">
        <v>21</v>
      </c>
      <c r="I205" s="3">
        <f t="shared" si="86"/>
        <v>0.99</v>
      </c>
      <c r="J205" s="9">
        <f t="shared" si="84"/>
        <v>35683.770557834687</v>
      </c>
      <c r="K205" s="7">
        <f t="shared" si="87"/>
        <v>752.92755877031198</v>
      </c>
      <c r="L205" s="7">
        <f t="shared" si="88"/>
        <v>2733.1270383362275</v>
      </c>
    </row>
    <row r="206" spans="2:12" x14ac:dyDescent="0.25">
      <c r="B206" s="3">
        <v>2008</v>
      </c>
      <c r="C206" s="25">
        <v>911895.29940009874</v>
      </c>
      <c r="D206" s="3">
        <v>0.95899999999999996</v>
      </c>
      <c r="E206" s="3" t="str">
        <f t="shared" si="85"/>
        <v>41,868*10^-3</v>
      </c>
      <c r="F206" s="3">
        <v>1</v>
      </c>
      <c r="G206" s="3">
        <f t="shared" si="89"/>
        <v>21.1</v>
      </c>
      <c r="H206" s="3" t="s">
        <v>21</v>
      </c>
      <c r="I206" s="3">
        <f t="shared" si="86"/>
        <v>0.99</v>
      </c>
      <c r="J206" s="9">
        <f t="shared" si="84"/>
        <v>36613.883867076715</v>
      </c>
      <c r="K206" s="7">
        <f t="shared" si="87"/>
        <v>772.55294959531875</v>
      </c>
      <c r="L206" s="7">
        <f t="shared" si="88"/>
        <v>2804.3672070310017</v>
      </c>
    </row>
    <row r="207" spans="2:12" x14ac:dyDescent="0.25">
      <c r="B207" s="3">
        <v>2009</v>
      </c>
      <c r="C207" s="6">
        <v>1051245.9210000001</v>
      </c>
      <c r="D207" s="3">
        <v>0.95899999999999996</v>
      </c>
      <c r="E207" s="3" t="str">
        <f t="shared" si="85"/>
        <v>41,868*10^-3</v>
      </c>
      <c r="F207" s="3">
        <v>1</v>
      </c>
      <c r="G207" s="3">
        <f t="shared" si="89"/>
        <v>21.1</v>
      </c>
      <c r="H207" s="3" t="s">
        <v>21</v>
      </c>
      <c r="I207" s="3">
        <f t="shared" si="86"/>
        <v>0.99</v>
      </c>
      <c r="J207" s="9">
        <f t="shared" si="84"/>
        <v>42209.008087390459</v>
      </c>
      <c r="K207" s="7">
        <f t="shared" si="87"/>
        <v>890.6100706439388</v>
      </c>
      <c r="L207" s="7">
        <f t="shared" si="88"/>
        <v>3232.9145564374921</v>
      </c>
    </row>
    <row r="208" spans="2:12" x14ac:dyDescent="0.25">
      <c r="B208" s="3">
        <v>2010</v>
      </c>
      <c r="C208" s="6">
        <v>1084636.507</v>
      </c>
      <c r="D208" s="3">
        <v>0.95699999999999996</v>
      </c>
      <c r="E208" s="3" t="str">
        <f t="shared" si="85"/>
        <v>41,868*10^-3</v>
      </c>
      <c r="F208" s="3">
        <f>F207</f>
        <v>1</v>
      </c>
      <c r="G208" s="3">
        <f t="shared" si="89"/>
        <v>21.1</v>
      </c>
      <c r="H208" s="3" t="str">
        <f>H207</f>
        <v>44/12</v>
      </c>
      <c r="I208" s="3">
        <f t="shared" si="86"/>
        <v>0.99</v>
      </c>
      <c r="J208" s="9">
        <f t="shared" si="84"/>
        <v>43458.864140247737</v>
      </c>
      <c r="K208" s="7">
        <f t="shared" si="87"/>
        <v>916.98203335922733</v>
      </c>
      <c r="L208" s="7">
        <f t="shared" si="88"/>
        <v>3328.644781093989</v>
      </c>
    </row>
    <row r="209" spans="2:12" x14ac:dyDescent="0.25">
      <c r="B209" s="3">
        <v>2011</v>
      </c>
      <c r="C209" s="6">
        <v>474349.09100000001</v>
      </c>
      <c r="D209" s="3">
        <f>D208</f>
        <v>0.95699999999999996</v>
      </c>
      <c r="E209" s="3" t="str">
        <f t="shared" si="85"/>
        <v>41,868*10^-3</v>
      </c>
      <c r="F209" s="3">
        <f>F208</f>
        <v>1</v>
      </c>
      <c r="G209" s="3">
        <f t="shared" si="89"/>
        <v>21.1</v>
      </c>
      <c r="H209" s="3" t="str">
        <f t="shared" si="89"/>
        <v>44/12</v>
      </c>
      <c r="I209" s="3">
        <f t="shared" si="89"/>
        <v>0.99</v>
      </c>
      <c r="J209" s="9">
        <f t="shared" si="84"/>
        <v>19006.065689082516</v>
      </c>
      <c r="K209" s="7">
        <f t="shared" si="87"/>
        <v>401.02798603964106</v>
      </c>
      <c r="L209" s="7">
        <f t="shared" si="88"/>
        <v>1455.7315893238942</v>
      </c>
    </row>
    <row r="210" spans="2:12" x14ac:dyDescent="0.25">
      <c r="B210" s="3">
        <v>2012</v>
      </c>
      <c r="C210" s="6">
        <v>402629.89300000004</v>
      </c>
      <c r="D210" s="3">
        <f t="shared" ref="D210:E215" si="90">D209</f>
        <v>0.95699999999999996</v>
      </c>
      <c r="E210" s="3" t="str">
        <f t="shared" si="85"/>
        <v>41,868*10^-3</v>
      </c>
      <c r="F210" s="3">
        <f t="shared" si="85"/>
        <v>1</v>
      </c>
      <c r="G210" s="3">
        <f t="shared" si="89"/>
        <v>21.1</v>
      </c>
      <c r="H210" s="3" t="str">
        <f t="shared" si="89"/>
        <v>44/12</v>
      </c>
      <c r="I210" s="3">
        <f t="shared" si="89"/>
        <v>0.99</v>
      </c>
      <c r="J210" s="9">
        <f t="shared" si="84"/>
        <v>16132.44410063867</v>
      </c>
      <c r="K210" s="7">
        <f t="shared" si="87"/>
        <v>340.39457052347592</v>
      </c>
      <c r="L210" s="7">
        <f t="shared" si="88"/>
        <v>1235.6322910002152</v>
      </c>
    </row>
    <row r="211" spans="2:12" x14ac:dyDescent="0.25">
      <c r="B211" s="3">
        <v>2013</v>
      </c>
      <c r="C211" s="6">
        <v>307689.46799999999</v>
      </c>
      <c r="D211" s="3">
        <f t="shared" si="90"/>
        <v>0.95699999999999996</v>
      </c>
      <c r="E211" s="3" t="str">
        <f t="shared" si="85"/>
        <v>41,868*10^-3</v>
      </c>
      <c r="F211" s="3">
        <f t="shared" si="85"/>
        <v>1</v>
      </c>
      <c r="G211" s="3">
        <f t="shared" si="89"/>
        <v>21.1</v>
      </c>
      <c r="H211" s="3" t="str">
        <f t="shared" si="89"/>
        <v>44/12</v>
      </c>
      <c r="I211" s="3">
        <f t="shared" si="89"/>
        <v>0.99</v>
      </c>
      <c r="J211" s="9">
        <f t="shared" si="84"/>
        <v>12328.401912436368</v>
      </c>
      <c r="K211" s="7">
        <f t="shared" si="87"/>
        <v>260.12928035240736</v>
      </c>
      <c r="L211" s="7">
        <f t="shared" si="88"/>
        <v>944.26928767923698</v>
      </c>
    </row>
    <row r="212" spans="2:12" x14ac:dyDescent="0.25">
      <c r="B212" s="3">
        <v>2014</v>
      </c>
      <c r="C212" s="6">
        <v>240407.56700000001</v>
      </c>
      <c r="D212" s="3">
        <f t="shared" si="90"/>
        <v>0.95699999999999996</v>
      </c>
      <c r="E212" s="3" t="str">
        <f t="shared" si="90"/>
        <v>41,868*10^-3</v>
      </c>
      <c r="F212" s="3">
        <f t="shared" si="85"/>
        <v>1</v>
      </c>
      <c r="G212" s="3">
        <f t="shared" si="89"/>
        <v>21.1</v>
      </c>
      <c r="H212" s="3" t="str">
        <f t="shared" si="89"/>
        <v>44/12</v>
      </c>
      <c r="I212" s="3">
        <f t="shared" si="89"/>
        <v>0.99</v>
      </c>
      <c r="J212" s="9">
        <f t="shared" si="84"/>
        <v>9632.5725025042921</v>
      </c>
      <c r="K212" s="7">
        <f t="shared" si="87"/>
        <v>203.24727980284058</v>
      </c>
      <c r="L212" s="7">
        <f t="shared" si="88"/>
        <v>737.78762568430989</v>
      </c>
    </row>
    <row r="213" spans="2:12" x14ac:dyDescent="0.25">
      <c r="B213" s="3">
        <v>2015</v>
      </c>
      <c r="C213" s="6">
        <v>118563.60399999998</v>
      </c>
      <c r="D213" s="3">
        <f t="shared" si="90"/>
        <v>0.95699999999999996</v>
      </c>
      <c r="E213" s="3" t="str">
        <f t="shared" si="90"/>
        <v>41,868*10^-3</v>
      </c>
      <c r="F213" s="3">
        <f t="shared" si="85"/>
        <v>1</v>
      </c>
      <c r="G213" s="3">
        <f t="shared" si="89"/>
        <v>21.1</v>
      </c>
      <c r="H213" s="3" t="str">
        <f t="shared" si="89"/>
        <v>44/12</v>
      </c>
      <c r="I213" s="3">
        <f t="shared" si="89"/>
        <v>0.99</v>
      </c>
      <c r="J213" s="9">
        <f t="shared" si="84"/>
        <v>4750.5680704643028</v>
      </c>
      <c r="K213" s="7">
        <f t="shared" si="87"/>
        <v>100.23698628679679</v>
      </c>
      <c r="L213" s="7">
        <f t="shared" si="88"/>
        <v>363.86026022107171</v>
      </c>
    </row>
    <row r="214" spans="2:12" x14ac:dyDescent="0.25">
      <c r="B214" s="3">
        <v>2016</v>
      </c>
      <c r="C214" s="6">
        <v>36523.887999999999</v>
      </c>
      <c r="D214" s="3">
        <f t="shared" si="90"/>
        <v>0.95699999999999996</v>
      </c>
      <c r="E214" s="3" t="str">
        <f t="shared" si="90"/>
        <v>41,868*10^-3</v>
      </c>
      <c r="F214" s="3">
        <f t="shared" si="85"/>
        <v>1</v>
      </c>
      <c r="G214" s="3">
        <f t="shared" si="89"/>
        <v>21.1</v>
      </c>
      <c r="H214" s="3" t="str">
        <f t="shared" si="89"/>
        <v>44/12</v>
      </c>
      <c r="I214" s="3">
        <f t="shared" si="89"/>
        <v>0.99</v>
      </c>
      <c r="J214" s="9">
        <f t="shared" si="84"/>
        <v>1463.4273106442881</v>
      </c>
      <c r="K214" s="7">
        <f t="shared" si="87"/>
        <v>30.878316254594484</v>
      </c>
      <c r="L214" s="7">
        <f t="shared" si="88"/>
        <v>112.08828800417777</v>
      </c>
    </row>
    <row r="215" spans="2:12" x14ac:dyDescent="0.25">
      <c r="B215" s="3">
        <v>2017</v>
      </c>
      <c r="C215" s="6">
        <v>33868.235999999997</v>
      </c>
      <c r="D215" s="3">
        <f t="shared" si="90"/>
        <v>0.95699999999999996</v>
      </c>
      <c r="E215" s="3" t="str">
        <f t="shared" si="90"/>
        <v>41,868*10^-3</v>
      </c>
      <c r="F215" s="3">
        <f t="shared" si="85"/>
        <v>1</v>
      </c>
      <c r="G215" s="3">
        <f t="shared" si="89"/>
        <v>21.1</v>
      </c>
      <c r="H215" s="3" t="str">
        <f t="shared" si="89"/>
        <v>44/12</v>
      </c>
      <c r="I215" s="3">
        <f t="shared" si="89"/>
        <v>0.99</v>
      </c>
      <c r="J215" s="9">
        <f t="shared" si="84"/>
        <v>1357.0215067395359</v>
      </c>
      <c r="K215" s="7">
        <f t="shared" si="87"/>
        <v>28.633153792204208</v>
      </c>
      <c r="L215" s="7">
        <f t="shared" si="88"/>
        <v>103.93834826570108</v>
      </c>
    </row>
    <row r="217" spans="2:12" ht="15.75" x14ac:dyDescent="0.25">
      <c r="B217" s="1" t="s">
        <v>48</v>
      </c>
    </row>
    <row r="218" spans="2:12" x14ac:dyDescent="0.25">
      <c r="B218" s="4" t="s">
        <v>5</v>
      </c>
      <c r="C218" s="5" t="s">
        <v>0</v>
      </c>
      <c r="D218" s="4" t="s">
        <v>1</v>
      </c>
      <c r="E218" s="4" t="s">
        <v>19</v>
      </c>
      <c r="F218" s="4" t="s">
        <v>2</v>
      </c>
      <c r="G218" s="4" t="s">
        <v>22</v>
      </c>
      <c r="H218" s="4" t="s">
        <v>20</v>
      </c>
      <c r="I218" s="4" t="s">
        <v>58</v>
      </c>
      <c r="J218" s="4" t="s">
        <v>55</v>
      </c>
      <c r="K218" s="4" t="s">
        <v>61</v>
      </c>
      <c r="L218" s="4" t="s">
        <v>62</v>
      </c>
    </row>
    <row r="219" spans="2:12" x14ac:dyDescent="0.25">
      <c r="B219" s="3">
        <v>2005</v>
      </c>
      <c r="C219" s="25">
        <v>830160.39999999991</v>
      </c>
      <c r="D219" s="3">
        <v>0.84799999999999998</v>
      </c>
      <c r="E219" s="3" t="s">
        <v>52</v>
      </c>
      <c r="F219" s="3">
        <v>1</v>
      </c>
      <c r="G219" s="3">
        <v>20.2</v>
      </c>
      <c r="H219" s="3" t="s">
        <v>21</v>
      </c>
      <c r="I219" s="3">
        <v>0.99</v>
      </c>
      <c r="J219" s="9">
        <f t="shared" ref="J219:J231" si="91">C219*D219*0.041868*F219</f>
        <v>29474.067971865596</v>
      </c>
      <c r="K219" s="7">
        <f>J219*G219*0.001</f>
        <v>595.37617303168508</v>
      </c>
      <c r="L219" s="7">
        <f>K219*3.66666666666666*I219</f>
        <v>2161.2155081050128</v>
      </c>
    </row>
    <row r="220" spans="2:12" x14ac:dyDescent="0.25">
      <c r="B220" s="3">
        <v>2006</v>
      </c>
      <c r="C220" s="25">
        <v>714176.54800000007</v>
      </c>
      <c r="D220" s="3">
        <v>0.84799999999999998</v>
      </c>
      <c r="E220" s="3" t="str">
        <f t="shared" ref="E220:F231" si="92">E219</f>
        <v>41,868*10^-3</v>
      </c>
      <c r="F220" s="3">
        <v>1</v>
      </c>
      <c r="G220" s="3">
        <f>G219</f>
        <v>20.2</v>
      </c>
      <c r="H220" s="3" t="s">
        <v>21</v>
      </c>
      <c r="I220" s="3">
        <f t="shared" ref="I220:I224" si="93">I219</f>
        <v>0.99</v>
      </c>
      <c r="J220" s="9">
        <f t="shared" si="91"/>
        <v>25356.169867491077</v>
      </c>
      <c r="K220" s="7">
        <f t="shared" ref="K220:K231" si="94">J220*G220*0.001</f>
        <v>512.19463132331975</v>
      </c>
      <c r="L220" s="7">
        <f t="shared" ref="L220:L231" si="95">K220*3.66666666666666*I220</f>
        <v>1859.2665117036472</v>
      </c>
    </row>
    <row r="221" spans="2:12" x14ac:dyDescent="0.25">
      <c r="B221" s="3">
        <v>2007</v>
      </c>
      <c r="C221" s="25">
        <v>703212.08910271211</v>
      </c>
      <c r="D221" s="3">
        <v>0.84799999999999998</v>
      </c>
      <c r="E221" s="3" t="str">
        <f t="shared" si="92"/>
        <v>41,868*10^-3</v>
      </c>
      <c r="F221" s="3">
        <v>1</v>
      </c>
      <c r="G221" s="3">
        <f t="shared" ref="G221:I231" si="96">G220</f>
        <v>20.2</v>
      </c>
      <c r="H221" s="3" t="s">
        <v>21</v>
      </c>
      <c r="I221" s="3">
        <f t="shared" si="93"/>
        <v>0.99</v>
      </c>
      <c r="J221" s="9">
        <f t="shared" si="91"/>
        <v>24966.887017076395</v>
      </c>
      <c r="K221" s="7">
        <f t="shared" si="94"/>
        <v>504.33111774494319</v>
      </c>
      <c r="L221" s="7">
        <f t="shared" si="95"/>
        <v>1830.7219574141404</v>
      </c>
    </row>
    <row r="222" spans="2:12" x14ac:dyDescent="0.25">
      <c r="B222" s="3">
        <v>2008</v>
      </c>
      <c r="C222" s="25">
        <v>740401.06700063031</v>
      </c>
      <c r="D222" s="3">
        <v>0.84799999999999998</v>
      </c>
      <c r="E222" s="3" t="str">
        <f t="shared" si="92"/>
        <v>41,868*10^-3</v>
      </c>
      <c r="F222" s="3">
        <v>1</v>
      </c>
      <c r="G222" s="3">
        <f t="shared" si="96"/>
        <v>20.2</v>
      </c>
      <c r="H222" s="3" t="s">
        <v>21</v>
      </c>
      <c r="I222" s="3">
        <f t="shared" si="93"/>
        <v>0.99</v>
      </c>
      <c r="J222" s="9">
        <f t="shared" si="91"/>
        <v>26287.246868458664</v>
      </c>
      <c r="K222" s="7">
        <f t="shared" si="94"/>
        <v>531.00238674286493</v>
      </c>
      <c r="L222" s="7">
        <f t="shared" si="95"/>
        <v>1927.538663876596</v>
      </c>
    </row>
    <row r="223" spans="2:12" x14ac:dyDescent="0.25">
      <c r="B223" s="3">
        <v>2009</v>
      </c>
      <c r="C223" s="6">
        <v>873379.42329699569</v>
      </c>
      <c r="D223" s="3">
        <v>0.84799999999999998</v>
      </c>
      <c r="E223" s="3" t="str">
        <f t="shared" si="92"/>
        <v>41,868*10^-3</v>
      </c>
      <c r="F223" s="3">
        <v>1</v>
      </c>
      <c r="G223" s="3">
        <f t="shared" si="96"/>
        <v>20.2</v>
      </c>
      <c r="H223" s="3" t="s">
        <v>21</v>
      </c>
      <c r="I223" s="3">
        <f t="shared" si="93"/>
        <v>0.99</v>
      </c>
      <c r="J223" s="9">
        <f t="shared" si="91"/>
        <v>31008.518941019629</v>
      </c>
      <c r="K223" s="7">
        <f t="shared" si="94"/>
        <v>626.37208260859654</v>
      </c>
      <c r="L223" s="7">
        <f t="shared" si="95"/>
        <v>2273.7306598692012</v>
      </c>
    </row>
    <row r="224" spans="2:12" x14ac:dyDescent="0.25">
      <c r="B224" s="3">
        <v>2010</v>
      </c>
      <c r="C224" s="6">
        <v>1186647.6703979864</v>
      </c>
      <c r="D224" s="3">
        <f>D223</f>
        <v>0.84799999999999998</v>
      </c>
      <c r="E224" s="3" t="str">
        <f t="shared" si="92"/>
        <v>41,868*10^-3</v>
      </c>
      <c r="F224" s="3">
        <f>F223</f>
        <v>1</v>
      </c>
      <c r="G224" s="3">
        <f t="shared" si="96"/>
        <v>20.2</v>
      </c>
      <c r="H224" s="3" t="str">
        <f>H223</f>
        <v>44/12</v>
      </c>
      <c r="I224" s="3">
        <f t="shared" si="93"/>
        <v>0.99</v>
      </c>
      <c r="J224" s="9">
        <f t="shared" si="91"/>
        <v>42130.814835261015</v>
      </c>
      <c r="K224" s="7">
        <f t="shared" si="94"/>
        <v>851.04245967227246</v>
      </c>
      <c r="L224" s="7">
        <f t="shared" si="95"/>
        <v>3089.284128610343</v>
      </c>
    </row>
    <row r="225" spans="2:12" x14ac:dyDescent="0.25">
      <c r="B225" s="3">
        <v>2011</v>
      </c>
      <c r="C225" s="6">
        <v>1348311.4951617823</v>
      </c>
      <c r="D225" s="3">
        <f t="shared" ref="D225:E231" si="97">D224</f>
        <v>0.84799999999999998</v>
      </c>
      <c r="E225" s="3" t="str">
        <f t="shared" si="92"/>
        <v>41,868*10^-3</v>
      </c>
      <c r="F225" s="3">
        <f t="shared" si="92"/>
        <v>1</v>
      </c>
      <c r="G225" s="3">
        <f t="shared" si="96"/>
        <v>20.2</v>
      </c>
      <c r="H225" s="3" t="str">
        <f t="shared" si="96"/>
        <v>44/12</v>
      </c>
      <c r="I225" s="3">
        <f t="shared" si="96"/>
        <v>0.99</v>
      </c>
      <c r="J225" s="9">
        <f t="shared" si="91"/>
        <v>47870.537616159607</v>
      </c>
      <c r="K225" s="7">
        <f t="shared" si="94"/>
        <v>966.98485984642411</v>
      </c>
      <c r="L225" s="7">
        <f t="shared" si="95"/>
        <v>3510.1550412425131</v>
      </c>
    </row>
    <row r="226" spans="2:12" x14ac:dyDescent="0.25">
      <c r="B226" s="3">
        <v>2012</v>
      </c>
      <c r="C226" s="6">
        <v>1355732.3530634926</v>
      </c>
      <c r="D226" s="3">
        <f t="shared" si="97"/>
        <v>0.84799999999999998</v>
      </c>
      <c r="E226" s="3" t="str">
        <f t="shared" si="92"/>
        <v>41,868*10^-3</v>
      </c>
      <c r="F226" s="3">
        <f t="shared" si="92"/>
        <v>1</v>
      </c>
      <c r="G226" s="3">
        <f t="shared" si="96"/>
        <v>20.2</v>
      </c>
      <c r="H226" s="3" t="str">
        <f t="shared" si="96"/>
        <v>44/12</v>
      </c>
      <c r="I226" s="3">
        <f t="shared" si="96"/>
        <v>0.99</v>
      </c>
      <c r="J226" s="9">
        <f t="shared" si="91"/>
        <v>48134.008230036838</v>
      </c>
      <c r="K226" s="7">
        <f t="shared" si="94"/>
        <v>972.30696624674408</v>
      </c>
      <c r="L226" s="7">
        <f t="shared" si="95"/>
        <v>3529.4742874756748</v>
      </c>
    </row>
    <row r="227" spans="2:12" x14ac:dyDescent="0.25">
      <c r="B227" s="3">
        <v>2013</v>
      </c>
      <c r="C227" s="6">
        <v>1346465.1189999999</v>
      </c>
      <c r="D227" s="3">
        <f t="shared" si="97"/>
        <v>0.84799999999999998</v>
      </c>
      <c r="E227" s="3" t="str">
        <f t="shared" si="92"/>
        <v>41,868*10^-3</v>
      </c>
      <c r="F227" s="3">
        <f t="shared" si="92"/>
        <v>1</v>
      </c>
      <c r="G227" s="3">
        <f t="shared" si="96"/>
        <v>20.2</v>
      </c>
      <c r="H227" s="3" t="str">
        <f t="shared" si="96"/>
        <v>44/12</v>
      </c>
      <c r="I227" s="3">
        <f t="shared" si="96"/>
        <v>0.99</v>
      </c>
      <c r="J227" s="9">
        <f t="shared" si="91"/>
        <v>47804.983758743612</v>
      </c>
      <c r="K227" s="7">
        <f t="shared" si="94"/>
        <v>965.66067192662092</v>
      </c>
      <c r="L227" s="7">
        <f t="shared" si="95"/>
        <v>3505.3482390936274</v>
      </c>
    </row>
    <row r="228" spans="2:12" x14ac:dyDescent="0.25">
      <c r="B228" s="3">
        <v>2014</v>
      </c>
      <c r="C228" s="6">
        <v>1294935.8999999999</v>
      </c>
      <c r="D228" s="3">
        <f t="shared" si="97"/>
        <v>0.84799999999999998</v>
      </c>
      <c r="E228" s="3" t="str">
        <f t="shared" si="97"/>
        <v>41,868*10^-3</v>
      </c>
      <c r="F228" s="3">
        <f t="shared" si="92"/>
        <v>1</v>
      </c>
      <c r="G228" s="3">
        <f t="shared" si="96"/>
        <v>20.2</v>
      </c>
      <c r="H228" s="3" t="str">
        <f t="shared" si="96"/>
        <v>44/12</v>
      </c>
      <c r="I228" s="3">
        <f t="shared" si="96"/>
        <v>0.99</v>
      </c>
      <c r="J228" s="9">
        <f t="shared" si="91"/>
        <v>45975.487069497598</v>
      </c>
      <c r="K228" s="7">
        <f t="shared" si="94"/>
        <v>928.70483880385143</v>
      </c>
      <c r="L228" s="7">
        <f t="shared" si="95"/>
        <v>3371.1985648579744</v>
      </c>
    </row>
    <row r="229" spans="2:12" x14ac:dyDescent="0.25">
      <c r="B229" s="3">
        <v>2015</v>
      </c>
      <c r="C229" s="6">
        <v>1135760.0988708984</v>
      </c>
      <c r="D229" s="3">
        <f t="shared" si="97"/>
        <v>0.84799999999999998</v>
      </c>
      <c r="E229" s="3" t="str">
        <f t="shared" si="97"/>
        <v>41,868*10^-3</v>
      </c>
      <c r="F229" s="3">
        <f t="shared" si="92"/>
        <v>1</v>
      </c>
      <c r="G229" s="3">
        <f t="shared" si="96"/>
        <v>20.2</v>
      </c>
      <c r="H229" s="3" t="str">
        <f t="shared" si="96"/>
        <v>44/12</v>
      </c>
      <c r="I229" s="3">
        <f t="shared" si="96"/>
        <v>0.99</v>
      </c>
      <c r="J229" s="9">
        <f t="shared" si="91"/>
        <v>40324.099238958705</v>
      </c>
      <c r="K229" s="7">
        <f t="shared" si="94"/>
        <v>814.54680462696581</v>
      </c>
      <c r="L229" s="7">
        <f t="shared" si="95"/>
        <v>2956.8049007958803</v>
      </c>
    </row>
    <row r="230" spans="2:12" x14ac:dyDescent="0.25">
      <c r="B230" s="3">
        <v>2016</v>
      </c>
      <c r="C230" s="6">
        <v>1004600.7869999999</v>
      </c>
      <c r="D230" s="3">
        <f t="shared" si="97"/>
        <v>0.84799999999999998</v>
      </c>
      <c r="E230" s="3" t="str">
        <f t="shared" si="97"/>
        <v>41,868*10^-3</v>
      </c>
      <c r="F230" s="3">
        <f t="shared" si="92"/>
        <v>1</v>
      </c>
      <c r="G230" s="3">
        <f t="shared" si="96"/>
        <v>20.2</v>
      </c>
      <c r="H230" s="3" t="str">
        <f t="shared" si="96"/>
        <v>44/12</v>
      </c>
      <c r="I230" s="3">
        <f t="shared" si="96"/>
        <v>0.99</v>
      </c>
      <c r="J230" s="9">
        <f t="shared" si="91"/>
        <v>35667.410636098364</v>
      </c>
      <c r="K230" s="7">
        <f t="shared" si="94"/>
        <v>720.48169484918697</v>
      </c>
      <c r="L230" s="7">
        <f t="shared" si="95"/>
        <v>2615.3485523025438</v>
      </c>
    </row>
    <row r="231" spans="2:12" x14ac:dyDescent="0.25">
      <c r="B231" s="3">
        <v>2017</v>
      </c>
      <c r="C231" s="6">
        <v>1048377.7673472139</v>
      </c>
      <c r="D231" s="3">
        <f t="shared" si="97"/>
        <v>0.84799999999999998</v>
      </c>
      <c r="E231" s="3" t="str">
        <f t="shared" si="97"/>
        <v>41,868*10^-3</v>
      </c>
      <c r="F231" s="3">
        <f t="shared" si="92"/>
        <v>1</v>
      </c>
      <c r="G231" s="3">
        <f t="shared" si="96"/>
        <v>20.2</v>
      </c>
      <c r="H231" s="3" t="str">
        <f t="shared" si="96"/>
        <v>44/12</v>
      </c>
      <c r="I231" s="3">
        <f t="shared" si="96"/>
        <v>0.99</v>
      </c>
      <c r="J231" s="9">
        <f t="shared" si="91"/>
        <v>37221.671348072596</v>
      </c>
      <c r="K231" s="7">
        <f t="shared" si="94"/>
        <v>751.87776123106642</v>
      </c>
      <c r="L231" s="7">
        <f t="shared" si="95"/>
        <v>2729.3162732687656</v>
      </c>
    </row>
    <row r="233" spans="2:12" ht="15.75" x14ac:dyDescent="0.25">
      <c r="B233" s="1" t="s">
        <v>10</v>
      </c>
    </row>
    <row r="234" spans="2:12" x14ac:dyDescent="0.25">
      <c r="B234" s="4" t="s">
        <v>5</v>
      </c>
      <c r="C234" s="5" t="s">
        <v>0</v>
      </c>
      <c r="D234" s="4" t="s">
        <v>1</v>
      </c>
      <c r="E234" s="4" t="s">
        <v>19</v>
      </c>
      <c r="F234" s="4" t="s">
        <v>2</v>
      </c>
      <c r="G234" s="4" t="s">
        <v>22</v>
      </c>
      <c r="H234" s="4" t="s">
        <v>20</v>
      </c>
      <c r="I234" s="4" t="s">
        <v>58</v>
      </c>
      <c r="J234" s="4" t="s">
        <v>55</v>
      </c>
      <c r="K234" s="4" t="s">
        <v>61</v>
      </c>
      <c r="L234" s="4" t="s">
        <v>62</v>
      </c>
    </row>
    <row r="235" spans="2:12" x14ac:dyDescent="0.25">
      <c r="B235" s="3">
        <v>2005</v>
      </c>
      <c r="C235" s="25">
        <v>143380.96</v>
      </c>
      <c r="D235" s="3">
        <v>0.82199999999999995</v>
      </c>
      <c r="E235" s="3" t="s">
        <v>52</v>
      </c>
      <c r="F235" s="3">
        <v>1</v>
      </c>
      <c r="G235" s="3">
        <v>19.5</v>
      </c>
      <c r="H235" s="3" t="s">
        <v>21</v>
      </c>
      <c r="I235" s="3">
        <v>0.99</v>
      </c>
      <c r="J235" s="9">
        <f t="shared" ref="J235:J247" si="98">C235*D235*0.041868*F235</f>
        <v>4934.52685535616</v>
      </c>
      <c r="K235" s="7">
        <f>J235*G235*0.001</f>
        <v>96.223273679445128</v>
      </c>
      <c r="L235" s="7">
        <f>K235*3.66666666666666*I235</f>
        <v>349.29048345638512</v>
      </c>
    </row>
    <row r="236" spans="2:12" x14ac:dyDescent="0.25">
      <c r="B236" s="3">
        <v>2006</v>
      </c>
      <c r="C236" s="25">
        <v>144056.74799999999</v>
      </c>
      <c r="D236" s="3">
        <v>0.82199999999999995</v>
      </c>
      <c r="E236" s="3" t="str">
        <f t="shared" ref="E236:F247" si="99">E235</f>
        <v>41,868*10^-3</v>
      </c>
      <c r="F236" s="3">
        <v>1</v>
      </c>
      <c r="G236" s="3">
        <f>G235</f>
        <v>19.5</v>
      </c>
      <c r="H236" s="3" t="s">
        <v>21</v>
      </c>
      <c r="I236" s="3">
        <f t="shared" ref="I236:I240" si="100">I235</f>
        <v>0.99</v>
      </c>
      <c r="J236" s="9">
        <f t="shared" si="98"/>
        <v>4957.7844345670082</v>
      </c>
      <c r="K236" s="7">
        <f t="shared" ref="K236:K247" si="101">J236*G236*0.001</f>
        <v>96.676796474056673</v>
      </c>
      <c r="L236" s="7">
        <f t="shared" ref="L236:L247" si="102">K236*3.66666666666666*I236</f>
        <v>350.93677120082509</v>
      </c>
    </row>
    <row r="237" spans="2:12" x14ac:dyDescent="0.25">
      <c r="B237" s="3">
        <v>2007</v>
      </c>
      <c r="C237" s="25">
        <v>168021.45600000001</v>
      </c>
      <c r="D237" s="3">
        <v>0.82199999999999995</v>
      </c>
      <c r="E237" s="3" t="str">
        <f t="shared" si="99"/>
        <v>41,868*10^-3</v>
      </c>
      <c r="F237" s="3">
        <v>1</v>
      </c>
      <c r="G237" s="3">
        <f t="shared" ref="G237:I247" si="103">G236</f>
        <v>19.5</v>
      </c>
      <c r="H237" s="3" t="s">
        <v>21</v>
      </c>
      <c r="I237" s="3">
        <f t="shared" si="100"/>
        <v>0.99</v>
      </c>
      <c r="J237" s="9">
        <f t="shared" si="98"/>
        <v>5782.5417468821761</v>
      </c>
      <c r="K237" s="7">
        <f t="shared" si="101"/>
        <v>112.75956406420244</v>
      </c>
      <c r="L237" s="7">
        <f t="shared" si="102"/>
        <v>409.31721755305404</v>
      </c>
    </row>
    <row r="238" spans="2:12" x14ac:dyDescent="0.25">
      <c r="B238" s="3">
        <v>2008</v>
      </c>
      <c r="C238" s="25">
        <v>164894.55600000001</v>
      </c>
      <c r="D238" s="3">
        <v>0.82199999999999995</v>
      </c>
      <c r="E238" s="3" t="str">
        <f t="shared" si="99"/>
        <v>41,868*10^-3</v>
      </c>
      <c r="F238" s="3">
        <v>1</v>
      </c>
      <c r="G238" s="3">
        <f t="shared" si="103"/>
        <v>19.5</v>
      </c>
      <c r="H238" s="3" t="s">
        <v>21</v>
      </c>
      <c r="I238" s="3">
        <f t="shared" si="100"/>
        <v>0.99</v>
      </c>
      <c r="J238" s="9">
        <f t="shared" si="98"/>
        <v>5674.9279324397758</v>
      </c>
      <c r="K238" s="7">
        <f t="shared" si="101"/>
        <v>110.66109468257562</v>
      </c>
      <c r="L238" s="7">
        <f t="shared" si="102"/>
        <v>401.69977369774881</v>
      </c>
    </row>
    <row r="239" spans="2:12" x14ac:dyDescent="0.25">
      <c r="B239" s="3">
        <v>2009</v>
      </c>
      <c r="C239" s="6">
        <v>159309.50199999998</v>
      </c>
      <c r="D239" s="3">
        <v>0.82199999999999995</v>
      </c>
      <c r="E239" s="3" t="str">
        <f t="shared" si="99"/>
        <v>41,868*10^-3</v>
      </c>
      <c r="F239" s="3">
        <v>1</v>
      </c>
      <c r="G239" s="3">
        <f t="shared" si="103"/>
        <v>19.5</v>
      </c>
      <c r="H239" s="3" t="s">
        <v>21</v>
      </c>
      <c r="I239" s="3">
        <f t="shared" si="100"/>
        <v>0.99</v>
      </c>
      <c r="J239" s="9">
        <f t="shared" si="98"/>
        <v>5482.7155288429913</v>
      </c>
      <c r="K239" s="7">
        <f t="shared" si="101"/>
        <v>106.91295281243833</v>
      </c>
      <c r="L239" s="7">
        <f t="shared" si="102"/>
        <v>388.09401870915048</v>
      </c>
    </row>
    <row r="240" spans="2:12" x14ac:dyDescent="0.25">
      <c r="B240" s="3">
        <v>2010</v>
      </c>
      <c r="C240" s="6">
        <v>187656.60300000003</v>
      </c>
      <c r="D240" s="3">
        <f>D239</f>
        <v>0.82199999999999995</v>
      </c>
      <c r="E240" s="3" t="str">
        <f t="shared" si="99"/>
        <v>41,868*10^-3</v>
      </c>
      <c r="F240" s="3">
        <f>F239</f>
        <v>1</v>
      </c>
      <c r="G240" s="3">
        <f t="shared" si="103"/>
        <v>19.5</v>
      </c>
      <c r="H240" s="3" t="str">
        <f>H239</f>
        <v>44/12</v>
      </c>
      <c r="I240" s="3">
        <f t="shared" si="100"/>
        <v>0.99</v>
      </c>
      <c r="J240" s="9">
        <f t="shared" si="98"/>
        <v>6458.2950699200892</v>
      </c>
      <c r="K240" s="7">
        <f t="shared" si="101"/>
        <v>125.93675386344175</v>
      </c>
      <c r="L240" s="7">
        <f t="shared" si="102"/>
        <v>457.15041652429267</v>
      </c>
    </row>
    <row r="241" spans="2:12" x14ac:dyDescent="0.25">
      <c r="B241" s="3">
        <v>2011</v>
      </c>
      <c r="C241" s="6">
        <v>186663.851</v>
      </c>
      <c r="D241" s="3">
        <f t="shared" ref="D241:E247" si="104">D240</f>
        <v>0.82199999999999995</v>
      </c>
      <c r="E241" s="3" t="str">
        <f t="shared" si="99"/>
        <v>41,868*10^-3</v>
      </c>
      <c r="F241" s="3">
        <f t="shared" si="99"/>
        <v>1</v>
      </c>
      <c r="G241" s="3">
        <f t="shared" si="103"/>
        <v>19.5</v>
      </c>
      <c r="H241" s="3" t="str">
        <f t="shared" si="103"/>
        <v>44/12</v>
      </c>
      <c r="I241" s="3">
        <f t="shared" si="103"/>
        <v>0.99</v>
      </c>
      <c r="J241" s="9">
        <f t="shared" si="98"/>
        <v>6424.1290174350961</v>
      </c>
      <c r="K241" s="7">
        <f t="shared" si="101"/>
        <v>125.27051583998438</v>
      </c>
      <c r="L241" s="7">
        <f t="shared" si="102"/>
        <v>454.7319724991425</v>
      </c>
    </row>
    <row r="242" spans="2:12" x14ac:dyDescent="0.25">
      <c r="B242" s="3">
        <v>2012</v>
      </c>
      <c r="C242" s="6">
        <v>188953.29699999999</v>
      </c>
      <c r="D242" s="3">
        <f t="shared" si="104"/>
        <v>0.82199999999999995</v>
      </c>
      <c r="E242" s="3" t="str">
        <f t="shared" si="99"/>
        <v>41,868*10^-3</v>
      </c>
      <c r="F242" s="3">
        <f t="shared" si="99"/>
        <v>1</v>
      </c>
      <c r="G242" s="3">
        <f t="shared" si="103"/>
        <v>19.5</v>
      </c>
      <c r="H242" s="3" t="str">
        <f t="shared" si="103"/>
        <v>44/12</v>
      </c>
      <c r="I242" s="3">
        <f t="shared" si="103"/>
        <v>0.99</v>
      </c>
      <c r="J242" s="9">
        <f t="shared" si="98"/>
        <v>6502.9214370903119</v>
      </c>
      <c r="K242" s="7">
        <f t="shared" si="101"/>
        <v>126.80696802326109</v>
      </c>
      <c r="L242" s="7">
        <f t="shared" si="102"/>
        <v>460.30929392443693</v>
      </c>
    </row>
    <row r="243" spans="2:12" x14ac:dyDescent="0.25">
      <c r="B243" s="3">
        <v>2013</v>
      </c>
      <c r="C243" s="6">
        <v>169650.48699999999</v>
      </c>
      <c r="D243" s="3">
        <f t="shared" si="104"/>
        <v>0.82199999999999995</v>
      </c>
      <c r="E243" s="3" t="str">
        <f t="shared" si="99"/>
        <v>41,868*10^-3</v>
      </c>
      <c r="F243" s="3">
        <f t="shared" si="99"/>
        <v>1</v>
      </c>
      <c r="G243" s="3">
        <f t="shared" si="103"/>
        <v>19.5</v>
      </c>
      <c r="H243" s="3" t="str">
        <f t="shared" si="103"/>
        <v>44/12</v>
      </c>
      <c r="I243" s="3">
        <f t="shared" si="103"/>
        <v>0.99</v>
      </c>
      <c r="J243" s="9">
        <f t="shared" si="98"/>
        <v>5838.6056567465521</v>
      </c>
      <c r="K243" s="7">
        <f t="shared" si="101"/>
        <v>113.85281030655776</v>
      </c>
      <c r="L243" s="7">
        <f t="shared" si="102"/>
        <v>413.28570141280392</v>
      </c>
    </row>
    <row r="244" spans="2:12" x14ac:dyDescent="0.25">
      <c r="B244" s="3">
        <v>2014</v>
      </c>
      <c r="C244" s="6">
        <v>173990.69200000001</v>
      </c>
      <c r="D244" s="3">
        <f t="shared" si="104"/>
        <v>0.82199999999999995</v>
      </c>
      <c r="E244" s="3" t="str">
        <f t="shared" si="104"/>
        <v>41,868*10^-3</v>
      </c>
      <c r="F244" s="3">
        <f t="shared" si="99"/>
        <v>1</v>
      </c>
      <c r="G244" s="3">
        <f t="shared" si="103"/>
        <v>19.5</v>
      </c>
      <c r="H244" s="3" t="str">
        <f t="shared" si="103"/>
        <v>44/12</v>
      </c>
      <c r="I244" s="3">
        <f t="shared" si="103"/>
        <v>0.99</v>
      </c>
      <c r="J244" s="9">
        <f t="shared" si="98"/>
        <v>5987.9759645632321</v>
      </c>
      <c r="K244" s="7">
        <f t="shared" si="101"/>
        <v>116.76553130898303</v>
      </c>
      <c r="L244" s="7">
        <f t="shared" si="102"/>
        <v>423.8588786516076</v>
      </c>
    </row>
    <row r="245" spans="2:12" x14ac:dyDescent="0.25">
      <c r="B245" s="3">
        <v>2015</v>
      </c>
      <c r="C245" s="6">
        <v>158235.64299999998</v>
      </c>
      <c r="D245" s="3">
        <f t="shared" si="104"/>
        <v>0.82199999999999995</v>
      </c>
      <c r="E245" s="3" t="str">
        <f t="shared" si="104"/>
        <v>41,868*10^-3</v>
      </c>
      <c r="F245" s="3">
        <f t="shared" si="99"/>
        <v>1</v>
      </c>
      <c r="G245" s="3">
        <f t="shared" si="103"/>
        <v>19.5</v>
      </c>
      <c r="H245" s="3" t="str">
        <f t="shared" si="103"/>
        <v>44/12</v>
      </c>
      <c r="I245" s="3">
        <f t="shared" si="103"/>
        <v>0.99</v>
      </c>
      <c r="J245" s="9">
        <f t="shared" si="98"/>
        <v>5445.758138723927</v>
      </c>
      <c r="K245" s="7">
        <f t="shared" si="101"/>
        <v>106.19228370511657</v>
      </c>
      <c r="L245" s="7">
        <f t="shared" si="102"/>
        <v>385.4779898495724</v>
      </c>
    </row>
    <row r="246" spans="2:12" x14ac:dyDescent="0.25">
      <c r="B246" s="3">
        <v>2016</v>
      </c>
      <c r="C246" s="6">
        <v>128620.33</v>
      </c>
      <c r="D246" s="3">
        <f t="shared" si="104"/>
        <v>0.82199999999999995</v>
      </c>
      <c r="E246" s="3" t="str">
        <f t="shared" si="104"/>
        <v>41,868*10^-3</v>
      </c>
      <c r="F246" s="3">
        <f t="shared" si="99"/>
        <v>1</v>
      </c>
      <c r="G246" s="3">
        <f t="shared" si="103"/>
        <v>19.5</v>
      </c>
      <c r="H246" s="3" t="str">
        <f t="shared" si="103"/>
        <v>44/12</v>
      </c>
      <c r="I246" s="3">
        <f t="shared" si="103"/>
        <v>0.99</v>
      </c>
      <c r="J246" s="9">
        <f t="shared" si="98"/>
        <v>4426.5324526336799</v>
      </c>
      <c r="K246" s="7">
        <f t="shared" si="101"/>
        <v>86.317382826356763</v>
      </c>
      <c r="L246" s="7">
        <f t="shared" si="102"/>
        <v>313.3320996596745</v>
      </c>
    </row>
    <row r="247" spans="2:12" x14ac:dyDescent="0.25">
      <c r="B247" s="3">
        <v>2017</v>
      </c>
      <c r="C247" s="6">
        <v>131512.22099999999</v>
      </c>
      <c r="D247" s="3">
        <f t="shared" si="104"/>
        <v>0.82199999999999995</v>
      </c>
      <c r="E247" s="3" t="str">
        <f t="shared" si="104"/>
        <v>41,868*10^-3</v>
      </c>
      <c r="F247" s="3">
        <f t="shared" si="99"/>
        <v>1</v>
      </c>
      <c r="G247" s="3">
        <f t="shared" si="103"/>
        <v>19.5</v>
      </c>
      <c r="H247" s="3" t="str">
        <f t="shared" si="103"/>
        <v>44/12</v>
      </c>
      <c r="I247" s="3">
        <f t="shared" si="103"/>
        <v>0.99</v>
      </c>
      <c r="J247" s="9">
        <f t="shared" si="98"/>
        <v>4526.0583157766159</v>
      </c>
      <c r="K247" s="7">
        <f t="shared" si="101"/>
        <v>88.258137157644015</v>
      </c>
      <c r="L247" s="7">
        <f t="shared" si="102"/>
        <v>320.37703788224718</v>
      </c>
    </row>
    <row r="249" spans="2:12" ht="15.75" x14ac:dyDescent="0.25">
      <c r="B249" s="1" t="s">
        <v>11</v>
      </c>
    </row>
    <row r="250" spans="2:12" x14ac:dyDescent="0.25">
      <c r="B250" s="4" t="s">
        <v>5</v>
      </c>
      <c r="C250" s="5" t="s">
        <v>0</v>
      </c>
      <c r="D250" s="4" t="s">
        <v>1</v>
      </c>
      <c r="E250" s="4" t="s">
        <v>19</v>
      </c>
      <c r="F250" s="4" t="s">
        <v>2</v>
      </c>
      <c r="G250" s="4" t="s">
        <v>22</v>
      </c>
      <c r="H250" s="4" t="s">
        <v>20</v>
      </c>
      <c r="I250" s="4" t="s">
        <v>58</v>
      </c>
      <c r="J250" s="4" t="s">
        <v>55</v>
      </c>
      <c r="K250" s="4" t="s">
        <v>61</v>
      </c>
      <c r="L250" s="4" t="s">
        <v>62</v>
      </c>
    </row>
    <row r="251" spans="2:12" x14ac:dyDescent="0.25">
      <c r="B251" s="3">
        <v>2005</v>
      </c>
      <c r="C251" s="25">
        <v>3420</v>
      </c>
      <c r="D251" s="3">
        <v>0.82199999999999995</v>
      </c>
      <c r="E251" s="3" t="s">
        <v>52</v>
      </c>
      <c r="F251" s="3">
        <v>1</v>
      </c>
      <c r="G251" s="3">
        <v>19.600000000000001</v>
      </c>
      <c r="H251" s="3" t="s">
        <v>21</v>
      </c>
      <c r="I251" s="3">
        <v>0.99</v>
      </c>
      <c r="J251" s="9">
        <f t="shared" ref="J251:J263" si="105">C251*D251*0.041868*F251</f>
        <v>117.70099632</v>
      </c>
      <c r="K251" s="7">
        <f>J251*G251*0.001</f>
        <v>2.3069395278720002</v>
      </c>
      <c r="L251" s="7">
        <f>K251*3.66666666666666*I251</f>
        <v>8.374190486175344</v>
      </c>
    </row>
    <row r="252" spans="2:12" x14ac:dyDescent="0.25">
      <c r="B252" s="3">
        <v>2006</v>
      </c>
      <c r="C252" s="25">
        <v>2640</v>
      </c>
      <c r="D252" s="3">
        <v>0.82199999999999995</v>
      </c>
      <c r="E252" s="3" t="str">
        <f t="shared" ref="E252:F263" si="106">E251</f>
        <v>41,868*10^-3</v>
      </c>
      <c r="F252" s="3">
        <v>1</v>
      </c>
      <c r="G252" s="3">
        <f>G251</f>
        <v>19.600000000000001</v>
      </c>
      <c r="H252" s="3" t="s">
        <v>21</v>
      </c>
      <c r="I252" s="3">
        <f t="shared" ref="I252:I256" si="107">I251</f>
        <v>0.99</v>
      </c>
      <c r="J252" s="9">
        <f t="shared" si="105"/>
        <v>90.856909439999995</v>
      </c>
      <c r="K252" s="7">
        <f t="shared" ref="K252:K263" si="108">J252*G252*0.001</f>
        <v>1.7807954250240001</v>
      </c>
      <c r="L252" s="7">
        <f t="shared" ref="L252:L263" si="109">K252*3.66666666666666*I252</f>
        <v>6.4642873928371083</v>
      </c>
    </row>
    <row r="253" spans="2:12" x14ac:dyDescent="0.25">
      <c r="B253" s="3">
        <v>2007</v>
      </c>
      <c r="C253" s="25">
        <v>1919.6874720322983</v>
      </c>
      <c r="D253" s="3">
        <v>0.82199999999999995</v>
      </c>
      <c r="E253" s="3" t="str">
        <f t="shared" si="106"/>
        <v>41,868*10^-3</v>
      </c>
      <c r="F253" s="3">
        <v>1</v>
      </c>
      <c r="G253" s="3">
        <f t="shared" ref="G253:I263" si="110">G252</f>
        <v>19.600000000000001</v>
      </c>
      <c r="H253" s="3" t="s">
        <v>21</v>
      </c>
      <c r="I253" s="3">
        <f t="shared" si="107"/>
        <v>0.99</v>
      </c>
      <c r="J253" s="9">
        <f t="shared" si="105"/>
        <v>66.066996514977674</v>
      </c>
      <c r="K253" s="7">
        <f t="shared" si="108"/>
        <v>1.2949131316935625</v>
      </c>
      <c r="L253" s="7">
        <f t="shared" si="109"/>
        <v>4.7005346680476237</v>
      </c>
    </row>
    <row r="254" spans="2:12" x14ac:dyDescent="0.25">
      <c r="B254" s="3">
        <v>2008</v>
      </c>
      <c r="C254" s="25">
        <v>1314.8122334616658</v>
      </c>
      <c r="D254" s="3">
        <v>0.82199999999999995</v>
      </c>
      <c r="E254" s="3" t="str">
        <f t="shared" si="106"/>
        <v>41,868*10^-3</v>
      </c>
      <c r="F254" s="3">
        <v>1</v>
      </c>
      <c r="G254" s="3">
        <f t="shared" si="110"/>
        <v>19.600000000000001</v>
      </c>
      <c r="H254" s="3" t="s">
        <v>21</v>
      </c>
      <c r="I254" s="3">
        <f t="shared" si="107"/>
        <v>0.99</v>
      </c>
      <c r="J254" s="9">
        <f t="shared" si="105"/>
        <v>45.249915161451021</v>
      </c>
      <c r="K254" s="7">
        <f t="shared" si="108"/>
        <v>0.88689833716444</v>
      </c>
      <c r="L254" s="7">
        <f t="shared" si="109"/>
        <v>3.2194409639069113</v>
      </c>
    </row>
    <row r="255" spans="2:12" x14ac:dyDescent="0.25">
      <c r="B255" s="3">
        <v>2009</v>
      </c>
      <c r="C255" s="6">
        <v>1075</v>
      </c>
      <c r="D255" s="3">
        <v>0.82199999999999995</v>
      </c>
      <c r="E255" s="3" t="str">
        <f t="shared" si="106"/>
        <v>41,868*10^-3</v>
      </c>
      <c r="F255" s="3">
        <v>1</v>
      </c>
      <c r="G255" s="3">
        <f t="shared" si="110"/>
        <v>19.600000000000001</v>
      </c>
      <c r="H255" s="3" t="s">
        <v>21</v>
      </c>
      <c r="I255" s="3">
        <f t="shared" si="107"/>
        <v>0.99</v>
      </c>
      <c r="J255" s="9">
        <f t="shared" si="105"/>
        <v>36.996658199999999</v>
      </c>
      <c r="K255" s="7">
        <f t="shared" si="108"/>
        <v>0.72513450072000007</v>
      </c>
      <c r="L255" s="7">
        <f t="shared" si="109"/>
        <v>2.6322382376135955</v>
      </c>
    </row>
    <row r="256" spans="2:12" x14ac:dyDescent="0.25">
      <c r="B256" s="3">
        <v>2010</v>
      </c>
      <c r="C256" s="6">
        <v>1100</v>
      </c>
      <c r="D256" s="3">
        <f>D255</f>
        <v>0.82199999999999995</v>
      </c>
      <c r="E256" s="3" t="str">
        <f t="shared" si="106"/>
        <v>41,868*10^-3</v>
      </c>
      <c r="F256" s="3">
        <f>F255</f>
        <v>1</v>
      </c>
      <c r="G256" s="3">
        <f t="shared" si="110"/>
        <v>19.600000000000001</v>
      </c>
      <c r="H256" s="3" t="str">
        <f>H255</f>
        <v>44/12</v>
      </c>
      <c r="I256" s="3">
        <f t="shared" si="107"/>
        <v>0.99</v>
      </c>
      <c r="J256" s="9">
        <f t="shared" si="105"/>
        <v>37.857045599999999</v>
      </c>
      <c r="K256" s="7">
        <f t="shared" si="108"/>
        <v>0.74199809376000014</v>
      </c>
      <c r="L256" s="7">
        <f t="shared" si="109"/>
        <v>2.6934530803487955</v>
      </c>
    </row>
    <row r="257" spans="2:29" x14ac:dyDescent="0.25">
      <c r="B257" s="3">
        <v>2011</v>
      </c>
      <c r="C257" s="6">
        <v>1155</v>
      </c>
      <c r="D257" s="3">
        <f t="shared" ref="D257:E263" si="111">D256</f>
        <v>0.82199999999999995</v>
      </c>
      <c r="E257" s="3" t="str">
        <f t="shared" si="106"/>
        <v>41,868*10^-3</v>
      </c>
      <c r="F257" s="3">
        <f t="shared" si="106"/>
        <v>1</v>
      </c>
      <c r="G257" s="3">
        <f t="shared" si="110"/>
        <v>19.600000000000001</v>
      </c>
      <c r="H257" s="3" t="str">
        <f t="shared" si="110"/>
        <v>44/12</v>
      </c>
      <c r="I257" s="3">
        <f t="shared" si="110"/>
        <v>0.99</v>
      </c>
      <c r="J257" s="9">
        <f t="shared" si="105"/>
        <v>39.749897879999999</v>
      </c>
      <c r="K257" s="7">
        <f t="shared" si="108"/>
        <v>0.77909799844799998</v>
      </c>
      <c r="L257" s="7">
        <f t="shared" si="109"/>
        <v>2.8281257343662345</v>
      </c>
    </row>
    <row r="258" spans="2:29" x14ac:dyDescent="0.25">
      <c r="B258" s="3">
        <v>2012</v>
      </c>
      <c r="C258" s="6">
        <v>1010</v>
      </c>
      <c r="D258" s="3">
        <f t="shared" si="111"/>
        <v>0.82199999999999995</v>
      </c>
      <c r="E258" s="3" t="str">
        <f t="shared" si="106"/>
        <v>41,868*10^-3</v>
      </c>
      <c r="F258" s="3">
        <f t="shared" si="106"/>
        <v>1</v>
      </c>
      <c r="G258" s="3">
        <f t="shared" si="110"/>
        <v>19.600000000000001</v>
      </c>
      <c r="H258" s="3" t="str">
        <f t="shared" si="110"/>
        <v>44/12</v>
      </c>
      <c r="I258" s="3">
        <f t="shared" si="110"/>
        <v>0.99</v>
      </c>
      <c r="J258" s="9">
        <f t="shared" si="105"/>
        <v>34.759650960000002</v>
      </c>
      <c r="K258" s="7">
        <f t="shared" si="108"/>
        <v>0.68128915881600005</v>
      </c>
      <c r="L258" s="7">
        <f t="shared" si="109"/>
        <v>2.4730796465020757</v>
      </c>
    </row>
    <row r="259" spans="2:29" x14ac:dyDescent="0.25">
      <c r="B259" s="3">
        <v>2013</v>
      </c>
      <c r="C259" s="6">
        <v>400</v>
      </c>
      <c r="D259" s="3">
        <f t="shared" si="111"/>
        <v>0.82199999999999995</v>
      </c>
      <c r="E259" s="3" t="str">
        <f t="shared" si="106"/>
        <v>41,868*10^-3</v>
      </c>
      <c r="F259" s="3">
        <f t="shared" si="106"/>
        <v>1</v>
      </c>
      <c r="G259" s="3">
        <f t="shared" si="110"/>
        <v>19.600000000000001</v>
      </c>
      <c r="H259" s="3" t="str">
        <f t="shared" si="110"/>
        <v>44/12</v>
      </c>
      <c r="I259" s="3">
        <f t="shared" si="110"/>
        <v>0.99</v>
      </c>
      <c r="J259" s="9">
        <f t="shared" si="105"/>
        <v>13.766198399999999</v>
      </c>
      <c r="K259" s="7">
        <f t="shared" si="108"/>
        <v>0.26981748863999999</v>
      </c>
      <c r="L259" s="7">
        <f t="shared" si="109"/>
        <v>0.97943748376319817</v>
      </c>
    </row>
    <row r="260" spans="2:29" x14ac:dyDescent="0.25">
      <c r="B260" s="3">
        <v>2014</v>
      </c>
      <c r="C260" s="6">
        <v>5.1710000000000003</v>
      </c>
      <c r="D260" s="3">
        <f t="shared" si="111"/>
        <v>0.82199999999999995</v>
      </c>
      <c r="E260" s="3" t="str">
        <f t="shared" si="111"/>
        <v>41,868*10^-3</v>
      </c>
      <c r="F260" s="3">
        <f t="shared" si="106"/>
        <v>1</v>
      </c>
      <c r="G260" s="3">
        <f t="shared" si="110"/>
        <v>19.600000000000001</v>
      </c>
      <c r="H260" s="3" t="str">
        <f t="shared" si="110"/>
        <v>44/12</v>
      </c>
      <c r="I260" s="3">
        <f t="shared" si="110"/>
        <v>0.99</v>
      </c>
      <c r="J260" s="9">
        <f t="shared" si="105"/>
        <v>0.17796252981600003</v>
      </c>
      <c r="K260" s="7">
        <f t="shared" si="108"/>
        <v>3.488065584393601E-3</v>
      </c>
      <c r="L260" s="7">
        <f t="shared" si="109"/>
        <v>1.2661678071348747E-2</v>
      </c>
    </row>
    <row r="261" spans="2:29" x14ac:dyDescent="0.25">
      <c r="B261" s="3">
        <v>2015</v>
      </c>
      <c r="C261" s="6">
        <v>5</v>
      </c>
      <c r="D261" s="3">
        <f t="shared" si="111"/>
        <v>0.82199999999999995</v>
      </c>
      <c r="E261" s="3" t="str">
        <f t="shared" si="111"/>
        <v>41,868*10^-3</v>
      </c>
      <c r="F261" s="3">
        <f t="shared" si="106"/>
        <v>1</v>
      </c>
      <c r="G261" s="3">
        <f t="shared" si="110"/>
        <v>19.600000000000001</v>
      </c>
      <c r="H261" s="3" t="str">
        <f t="shared" si="110"/>
        <v>44/12</v>
      </c>
      <c r="I261" s="3">
        <f t="shared" si="110"/>
        <v>0.99</v>
      </c>
      <c r="J261" s="9">
        <f t="shared" si="105"/>
        <v>0.17207747999999998</v>
      </c>
      <c r="K261" s="7">
        <f t="shared" si="108"/>
        <v>3.372718608E-3</v>
      </c>
      <c r="L261" s="7">
        <f t="shared" si="109"/>
        <v>1.2242968547039977E-2</v>
      </c>
    </row>
    <row r="262" spans="2:29" x14ac:dyDescent="0.25">
      <c r="B262" s="3">
        <v>2016</v>
      </c>
      <c r="C262" s="6">
        <v>5</v>
      </c>
      <c r="D262" s="3">
        <f t="shared" si="111"/>
        <v>0.82199999999999995</v>
      </c>
      <c r="E262" s="3" t="str">
        <f t="shared" si="111"/>
        <v>41,868*10^-3</v>
      </c>
      <c r="F262" s="3">
        <f t="shared" si="106"/>
        <v>1</v>
      </c>
      <c r="G262" s="3">
        <f t="shared" si="110"/>
        <v>19.600000000000001</v>
      </c>
      <c r="H262" s="3" t="str">
        <f t="shared" si="110"/>
        <v>44/12</v>
      </c>
      <c r="I262" s="3">
        <f t="shared" si="110"/>
        <v>0.99</v>
      </c>
      <c r="J262" s="9">
        <f t="shared" si="105"/>
        <v>0.17207747999999998</v>
      </c>
      <c r="K262" s="7">
        <f t="shared" si="108"/>
        <v>3.372718608E-3</v>
      </c>
      <c r="L262" s="7">
        <f t="shared" si="109"/>
        <v>1.2242968547039977E-2</v>
      </c>
    </row>
    <row r="263" spans="2:29" x14ac:dyDescent="0.25">
      <c r="B263" s="3">
        <v>2017</v>
      </c>
      <c r="C263" s="6">
        <v>0</v>
      </c>
      <c r="D263" s="3">
        <f t="shared" si="111"/>
        <v>0.82199999999999995</v>
      </c>
      <c r="E263" s="3" t="str">
        <f t="shared" si="111"/>
        <v>41,868*10^-3</v>
      </c>
      <c r="F263" s="3">
        <f t="shared" si="106"/>
        <v>1</v>
      </c>
      <c r="G263" s="3">
        <f t="shared" si="110"/>
        <v>19.600000000000001</v>
      </c>
      <c r="H263" s="3" t="str">
        <f t="shared" si="110"/>
        <v>44/12</v>
      </c>
      <c r="I263" s="3">
        <f t="shared" si="110"/>
        <v>0.99</v>
      </c>
      <c r="J263" s="9">
        <f t="shared" si="105"/>
        <v>0</v>
      </c>
      <c r="K263" s="7">
        <f t="shared" si="108"/>
        <v>0</v>
      </c>
      <c r="L263" s="7">
        <f t="shared" si="109"/>
        <v>0</v>
      </c>
    </row>
    <row r="268" spans="2:29" ht="21" x14ac:dyDescent="0.35">
      <c r="B268" s="10" t="s">
        <v>16</v>
      </c>
      <c r="C268" s="11" t="s">
        <v>23</v>
      </c>
      <c r="N268" s="33" t="s">
        <v>16</v>
      </c>
      <c r="O268" s="33"/>
    </row>
    <row r="269" spans="2:29" ht="15.75" x14ac:dyDescent="0.25">
      <c r="B269" s="1" t="s">
        <v>4</v>
      </c>
      <c r="AC269" s="4" t="s">
        <v>63</v>
      </c>
    </row>
    <row r="270" spans="2:29" x14ac:dyDescent="0.25">
      <c r="B270" s="4" t="s">
        <v>5</v>
      </c>
      <c r="C270" s="4" t="s">
        <v>0</v>
      </c>
      <c r="D270" s="4" t="s">
        <v>1</v>
      </c>
      <c r="E270" s="4" t="s">
        <v>19</v>
      </c>
      <c r="F270" s="4" t="s">
        <v>2</v>
      </c>
      <c r="G270" s="4" t="s">
        <v>22</v>
      </c>
      <c r="H270" s="4" t="s">
        <v>20</v>
      </c>
      <c r="I270" s="4" t="s">
        <v>58</v>
      </c>
      <c r="J270" s="4" t="s">
        <v>55</v>
      </c>
      <c r="K270" s="4" t="s">
        <v>61</v>
      </c>
      <c r="L270" s="4" t="s">
        <v>62</v>
      </c>
      <c r="AB270" s="4" t="s">
        <v>5</v>
      </c>
      <c r="AC270" s="4" t="s">
        <v>16</v>
      </c>
    </row>
    <row r="271" spans="2:29" x14ac:dyDescent="0.25">
      <c r="B271" s="3">
        <v>2005</v>
      </c>
      <c r="C271" s="25">
        <v>3999.5340000000001</v>
      </c>
      <c r="D271" s="3">
        <v>0.51</v>
      </c>
      <c r="E271" s="3" t="s">
        <v>52</v>
      </c>
      <c r="F271" s="3">
        <v>1</v>
      </c>
      <c r="G271" s="3">
        <v>14.81</v>
      </c>
      <c r="H271" s="3" t="s">
        <v>21</v>
      </c>
      <c r="I271" s="3">
        <v>0.99</v>
      </c>
      <c r="J271" s="9">
        <f t="shared" ref="J271:J283" si="112">C271*D271*0.041868*F271</f>
        <v>85.400769651120001</v>
      </c>
      <c r="K271" s="7">
        <f>J271*G271*0.001</f>
        <v>1.2647853985330875</v>
      </c>
      <c r="L271" s="7">
        <f>K271*3.66666666666666*I271</f>
        <v>4.5911709966750989</v>
      </c>
      <c r="AB271" s="3">
        <v>2005</v>
      </c>
      <c r="AC271" s="7">
        <f t="shared" ref="AC271:AC274" si="113">L287+L351</f>
        <v>549.74610492300985</v>
      </c>
    </row>
    <row r="272" spans="2:29" x14ac:dyDescent="0.25">
      <c r="B272" s="3">
        <v>2006</v>
      </c>
      <c r="C272" s="25">
        <v>4135.9260000000004</v>
      </c>
      <c r="D272" s="3">
        <v>0.51</v>
      </c>
      <c r="E272" s="3" t="str">
        <f t="shared" ref="E272:I283" si="114">E271</f>
        <v>41,868*10^-3</v>
      </c>
      <c r="F272" s="3">
        <f t="shared" si="114"/>
        <v>1</v>
      </c>
      <c r="G272" s="3">
        <f t="shared" si="114"/>
        <v>14.81</v>
      </c>
      <c r="H272" s="3" t="s">
        <v>21</v>
      </c>
      <c r="I272" s="3">
        <f t="shared" si="114"/>
        <v>0.99</v>
      </c>
      <c r="J272" s="9">
        <f t="shared" si="112"/>
        <v>88.31310438168002</v>
      </c>
      <c r="K272" s="7">
        <f t="shared" ref="K272:K283" si="115">J272*G272*0.001</f>
        <v>1.3079170758926812</v>
      </c>
      <c r="L272" s="7">
        <f t="shared" ref="L272:L283" si="116">K272*3.66666666666666*I272</f>
        <v>4.7477389854904244</v>
      </c>
      <c r="AB272" s="3">
        <v>2006</v>
      </c>
      <c r="AC272" s="7">
        <f t="shared" si="113"/>
        <v>463.3102387150625</v>
      </c>
    </row>
    <row r="273" spans="2:29" x14ac:dyDescent="0.25">
      <c r="B273" s="3">
        <v>2007</v>
      </c>
      <c r="C273" s="25">
        <v>6373.6923598789344</v>
      </c>
      <c r="D273" s="3">
        <v>0.51</v>
      </c>
      <c r="E273" s="3" t="str">
        <f t="shared" si="114"/>
        <v>41,868*10^-3</v>
      </c>
      <c r="F273" s="3">
        <f t="shared" si="114"/>
        <v>1</v>
      </c>
      <c r="G273" s="3">
        <f t="shared" si="114"/>
        <v>14.81</v>
      </c>
      <c r="H273" s="3" t="s">
        <v>21</v>
      </c>
      <c r="I273" s="3">
        <f t="shared" si="114"/>
        <v>0.99</v>
      </c>
      <c r="J273" s="9">
        <f t="shared" si="112"/>
        <v>136.09541337893972</v>
      </c>
      <c r="K273" s="7">
        <f t="shared" si="115"/>
        <v>2.0155730721420975</v>
      </c>
      <c r="L273" s="7">
        <f t="shared" si="116"/>
        <v>7.3165302518758004</v>
      </c>
      <c r="AB273" s="3">
        <v>2007</v>
      </c>
      <c r="AC273" s="7">
        <f t="shared" si="113"/>
        <v>454.64777164064435</v>
      </c>
    </row>
    <row r="274" spans="2:29" x14ac:dyDescent="0.25">
      <c r="B274" s="3">
        <v>2008</v>
      </c>
      <c r="C274" s="25">
        <v>9511.6504687944325</v>
      </c>
      <c r="D274" s="3">
        <v>0.51</v>
      </c>
      <c r="E274" s="3" t="str">
        <f t="shared" si="114"/>
        <v>41,868*10^-3</v>
      </c>
      <c r="F274" s="3">
        <f t="shared" si="114"/>
        <v>1</v>
      </c>
      <c r="G274" s="3">
        <f t="shared" si="114"/>
        <v>14.81</v>
      </c>
      <c r="H274" s="3" t="s">
        <v>21</v>
      </c>
      <c r="I274" s="3">
        <f t="shared" si="114"/>
        <v>0.99</v>
      </c>
      <c r="J274" s="9">
        <f t="shared" si="112"/>
        <v>203.09922873201751</v>
      </c>
      <c r="K274" s="7">
        <f t="shared" si="115"/>
        <v>3.0078995775211794</v>
      </c>
      <c r="L274" s="7">
        <f t="shared" si="116"/>
        <v>10.918675466401861</v>
      </c>
      <c r="AB274" s="3">
        <v>2008</v>
      </c>
      <c r="AC274" s="7">
        <f t="shared" si="113"/>
        <v>488.41620678904519</v>
      </c>
    </row>
    <row r="275" spans="2:29" x14ac:dyDescent="0.25">
      <c r="B275" s="3">
        <v>2009</v>
      </c>
      <c r="C275" s="6">
        <v>11952.007156946485</v>
      </c>
      <c r="D275" s="3">
        <v>0.51</v>
      </c>
      <c r="E275" s="3" t="str">
        <f t="shared" si="114"/>
        <v>41,868*10^-3</v>
      </c>
      <c r="F275" s="3">
        <f t="shared" si="114"/>
        <v>1</v>
      </c>
      <c r="G275" s="3">
        <f t="shared" si="114"/>
        <v>14.81</v>
      </c>
      <c r="H275" s="3" t="s">
        <v>21</v>
      </c>
      <c r="I275" s="3">
        <f t="shared" si="114"/>
        <v>0.99</v>
      </c>
      <c r="J275" s="9">
        <f t="shared" si="112"/>
        <v>255.20738417998808</v>
      </c>
      <c r="K275" s="7">
        <f t="shared" si="115"/>
        <v>3.7796213597056236</v>
      </c>
      <c r="L275" s="7">
        <f t="shared" si="116"/>
        <v>13.720025535731388</v>
      </c>
      <c r="AB275" s="3">
        <v>2009</v>
      </c>
      <c r="AC275" s="7">
        <f t="shared" ref="AC275:AC283" si="117">L291+L355</f>
        <v>497.77948513256894</v>
      </c>
    </row>
    <row r="276" spans="2:29" x14ac:dyDescent="0.25">
      <c r="B276" s="3">
        <v>2010</v>
      </c>
      <c r="C276" s="6">
        <v>9494.5316795461749</v>
      </c>
      <c r="D276" s="3">
        <f>D275</f>
        <v>0.51</v>
      </c>
      <c r="E276" s="3" t="str">
        <f t="shared" si="114"/>
        <v>41,868*10^-3</v>
      </c>
      <c r="F276" s="3">
        <f t="shared" si="114"/>
        <v>1</v>
      </c>
      <c r="G276" s="3">
        <f t="shared" si="114"/>
        <v>14.81</v>
      </c>
      <c r="H276" s="3" t="str">
        <f>H275</f>
        <v>44/12</v>
      </c>
      <c r="I276" s="3">
        <f t="shared" si="114"/>
        <v>0.99</v>
      </c>
      <c r="J276" s="9">
        <f t="shared" si="112"/>
        <v>202.73369670321202</v>
      </c>
      <c r="K276" s="7">
        <f t="shared" si="115"/>
        <v>3.0024860481745699</v>
      </c>
      <c r="L276" s="7">
        <f t="shared" si="116"/>
        <v>10.899024354873667</v>
      </c>
      <c r="AB276" s="3">
        <v>2010</v>
      </c>
      <c r="AC276" s="7">
        <f t="shared" si="117"/>
        <v>606.31389968407154</v>
      </c>
    </row>
    <row r="277" spans="2:29" x14ac:dyDescent="0.25">
      <c r="B277" s="3">
        <v>2011</v>
      </c>
      <c r="C277" s="6">
        <v>8584.5604654950384</v>
      </c>
      <c r="D277" s="3">
        <f t="shared" ref="D277:E283" si="118">D276</f>
        <v>0.51</v>
      </c>
      <c r="E277" s="3" t="str">
        <f t="shared" si="114"/>
        <v>41,868*10^-3</v>
      </c>
      <c r="F277" s="3">
        <f t="shared" si="114"/>
        <v>1</v>
      </c>
      <c r="G277" s="3">
        <f t="shared" si="114"/>
        <v>14.81</v>
      </c>
      <c r="H277" s="3" t="str">
        <f t="shared" si="114"/>
        <v>44/12</v>
      </c>
      <c r="I277" s="3">
        <f t="shared" si="114"/>
        <v>0.99</v>
      </c>
      <c r="J277" s="9">
        <f t="shared" si="112"/>
        <v>183.30337256036663</v>
      </c>
      <c r="K277" s="7">
        <f t="shared" si="115"/>
        <v>2.71472294761903</v>
      </c>
      <c r="L277" s="7">
        <f t="shared" si="116"/>
        <v>9.8544442998570609</v>
      </c>
      <c r="AB277" s="3">
        <v>2011</v>
      </c>
      <c r="AC277" s="7">
        <f t="shared" si="117"/>
        <v>646.91881278147025</v>
      </c>
    </row>
    <row r="278" spans="2:29" x14ac:dyDescent="0.25">
      <c r="B278" s="3">
        <v>2012</v>
      </c>
      <c r="C278" s="6">
        <v>5745.496814460178</v>
      </c>
      <c r="D278" s="3">
        <f t="shared" si="118"/>
        <v>0.51</v>
      </c>
      <c r="E278" s="3" t="str">
        <f t="shared" si="114"/>
        <v>41,868*10^-3</v>
      </c>
      <c r="F278" s="3">
        <f t="shared" si="114"/>
        <v>1</v>
      </c>
      <c r="G278" s="3">
        <f t="shared" si="114"/>
        <v>14.81</v>
      </c>
      <c r="H278" s="3" t="str">
        <f t="shared" si="114"/>
        <v>44/12</v>
      </c>
      <c r="I278" s="3">
        <f t="shared" si="114"/>
        <v>0.99</v>
      </c>
      <c r="J278" s="9">
        <f t="shared" si="112"/>
        <v>122.68175492018757</v>
      </c>
      <c r="K278" s="7">
        <f t="shared" si="115"/>
        <v>1.8169167903679779</v>
      </c>
      <c r="L278" s="7">
        <f t="shared" si="116"/>
        <v>6.5954079490357476</v>
      </c>
      <c r="AB278" s="3">
        <v>2012</v>
      </c>
      <c r="AC278" s="7">
        <f t="shared" si="117"/>
        <v>822.3596750195095</v>
      </c>
    </row>
    <row r="279" spans="2:29" x14ac:dyDescent="0.25">
      <c r="B279" s="3">
        <v>2013</v>
      </c>
      <c r="C279" s="6">
        <v>6024.83</v>
      </c>
      <c r="D279" s="3">
        <f t="shared" si="118"/>
        <v>0.51</v>
      </c>
      <c r="E279" s="3" t="str">
        <f t="shared" si="114"/>
        <v>41,868*10^-3</v>
      </c>
      <c r="F279" s="3">
        <f t="shared" si="114"/>
        <v>1</v>
      </c>
      <c r="G279" s="3">
        <f t="shared" si="114"/>
        <v>14.81</v>
      </c>
      <c r="H279" s="3" t="str">
        <f t="shared" si="114"/>
        <v>44/12</v>
      </c>
      <c r="I279" s="3">
        <f t="shared" si="114"/>
        <v>0.99</v>
      </c>
      <c r="J279" s="9">
        <f t="shared" si="112"/>
        <v>128.64626704440002</v>
      </c>
      <c r="K279" s="7">
        <f t="shared" si="115"/>
        <v>1.9052512149275644</v>
      </c>
      <c r="L279" s="7">
        <f t="shared" si="116"/>
        <v>6.9160619101870457</v>
      </c>
      <c r="AB279" s="3">
        <v>2013</v>
      </c>
      <c r="AC279" s="7">
        <f t="shared" si="117"/>
        <v>686.87789314405063</v>
      </c>
    </row>
    <row r="280" spans="2:29" x14ac:dyDescent="0.25">
      <c r="B280" s="3">
        <v>2014</v>
      </c>
      <c r="C280" s="6">
        <v>3699.0148635151436</v>
      </c>
      <c r="D280" s="3">
        <f t="shared" si="118"/>
        <v>0.51</v>
      </c>
      <c r="E280" s="3" t="str">
        <f t="shared" si="118"/>
        <v>41,868*10^-3</v>
      </c>
      <c r="F280" s="3">
        <f t="shared" si="114"/>
        <v>1</v>
      </c>
      <c r="G280" s="3">
        <f t="shared" si="114"/>
        <v>14.81</v>
      </c>
      <c r="H280" s="3" t="str">
        <f t="shared" si="114"/>
        <v>44/12</v>
      </c>
      <c r="I280" s="3">
        <f t="shared" si="114"/>
        <v>0.99</v>
      </c>
      <c r="J280" s="9">
        <f t="shared" si="112"/>
        <v>78.983880695882533</v>
      </c>
      <c r="K280" s="7">
        <f t="shared" si="115"/>
        <v>1.1697512731060205</v>
      </c>
      <c r="L280" s="7">
        <f t="shared" si="116"/>
        <v>4.2461971213748466</v>
      </c>
      <c r="AB280" s="3">
        <v>2014</v>
      </c>
      <c r="AC280" s="7">
        <f t="shared" si="117"/>
        <v>740.29830069191212</v>
      </c>
    </row>
    <row r="281" spans="2:29" x14ac:dyDescent="0.25">
      <c r="B281" s="3">
        <v>2015</v>
      </c>
      <c r="C281" s="6">
        <v>7384.5</v>
      </c>
      <c r="D281" s="3">
        <f t="shared" si="118"/>
        <v>0.51</v>
      </c>
      <c r="E281" s="3" t="str">
        <f t="shared" si="118"/>
        <v>41,868*10^-3</v>
      </c>
      <c r="F281" s="3">
        <f t="shared" si="114"/>
        <v>1</v>
      </c>
      <c r="G281" s="3">
        <f t="shared" si="114"/>
        <v>14.81</v>
      </c>
      <c r="H281" s="3" t="str">
        <f t="shared" si="114"/>
        <v>44/12</v>
      </c>
      <c r="I281" s="3">
        <f t="shared" si="114"/>
        <v>0.99</v>
      </c>
      <c r="J281" s="9">
        <f t="shared" si="112"/>
        <v>157.67886546000003</v>
      </c>
      <c r="K281" s="7">
        <f t="shared" si="115"/>
        <v>2.3352239974626006</v>
      </c>
      <c r="L281" s="7">
        <f t="shared" si="116"/>
        <v>8.4768631107892229</v>
      </c>
      <c r="AB281" s="3">
        <v>2015</v>
      </c>
      <c r="AC281" s="7">
        <f t="shared" si="117"/>
        <v>727.95977690178347</v>
      </c>
    </row>
    <row r="282" spans="2:29" x14ac:dyDescent="0.25">
      <c r="B282" s="3">
        <v>2016</v>
      </c>
      <c r="C282" s="6">
        <v>7603.7070000000003</v>
      </c>
      <c r="D282" s="3">
        <f t="shared" si="118"/>
        <v>0.51</v>
      </c>
      <c r="E282" s="3" t="str">
        <f t="shared" si="118"/>
        <v>41,868*10^-3</v>
      </c>
      <c r="F282" s="3">
        <f t="shared" si="114"/>
        <v>1</v>
      </c>
      <c r="G282" s="3">
        <f t="shared" si="114"/>
        <v>14.81</v>
      </c>
      <c r="H282" s="3" t="str">
        <f t="shared" si="114"/>
        <v>44/12</v>
      </c>
      <c r="I282" s="3">
        <f t="shared" si="114"/>
        <v>0.99</v>
      </c>
      <c r="J282" s="9">
        <f t="shared" si="112"/>
        <v>162.35952238476</v>
      </c>
      <c r="K282" s="7">
        <f t="shared" si="115"/>
        <v>2.4045445265182956</v>
      </c>
      <c r="L282" s="7">
        <f t="shared" si="116"/>
        <v>8.7284966312613967</v>
      </c>
      <c r="AB282" s="3">
        <v>2016</v>
      </c>
      <c r="AC282" s="7">
        <f t="shared" si="117"/>
        <v>713.55792259082068</v>
      </c>
    </row>
    <row r="283" spans="2:29" x14ac:dyDescent="0.25">
      <c r="B283" s="3">
        <v>2017</v>
      </c>
      <c r="C283" s="6">
        <v>6748.496000000001</v>
      </c>
      <c r="D283" s="3">
        <f t="shared" si="118"/>
        <v>0.51</v>
      </c>
      <c r="E283" s="3" t="str">
        <f t="shared" si="118"/>
        <v>41,868*10^-3</v>
      </c>
      <c r="F283" s="3">
        <f t="shared" si="114"/>
        <v>1</v>
      </c>
      <c r="G283" s="3">
        <f t="shared" si="114"/>
        <v>14.81</v>
      </c>
      <c r="H283" s="3" t="str">
        <f t="shared" si="114"/>
        <v>44/12</v>
      </c>
      <c r="I283" s="3">
        <f t="shared" si="114"/>
        <v>0.99</v>
      </c>
      <c r="J283" s="9">
        <f t="shared" si="112"/>
        <v>144.09847556928003</v>
      </c>
      <c r="K283" s="7">
        <f t="shared" si="115"/>
        <v>2.1340984231810372</v>
      </c>
      <c r="L283" s="7">
        <f t="shared" si="116"/>
        <v>7.7467772761471503</v>
      </c>
      <c r="AB283" s="3">
        <v>2017</v>
      </c>
      <c r="AC283" s="7">
        <f t="shared" si="117"/>
        <v>695.55209089535288</v>
      </c>
    </row>
    <row r="284" spans="2:29" x14ac:dyDescent="0.25">
      <c r="G284" s="3"/>
    </row>
    <row r="285" spans="2:29" ht="15.75" x14ac:dyDescent="0.25">
      <c r="B285" s="1" t="s">
        <v>6</v>
      </c>
    </row>
    <row r="286" spans="2:29" x14ac:dyDescent="0.25">
      <c r="B286" s="4" t="s">
        <v>5</v>
      </c>
      <c r="C286" s="5" t="s">
        <v>0</v>
      </c>
      <c r="D286" s="4" t="s">
        <v>1</v>
      </c>
      <c r="E286" s="4" t="s">
        <v>19</v>
      </c>
      <c r="F286" s="4" t="s">
        <v>2</v>
      </c>
      <c r="G286" s="4" t="s">
        <v>22</v>
      </c>
      <c r="H286" s="4" t="s">
        <v>20</v>
      </c>
      <c r="I286" s="4" t="s">
        <v>58</v>
      </c>
      <c r="J286" s="4" t="s">
        <v>55</v>
      </c>
      <c r="K286" s="4" t="s">
        <v>61</v>
      </c>
      <c r="L286" s="4" t="s">
        <v>62</v>
      </c>
    </row>
    <row r="287" spans="2:29" x14ac:dyDescent="0.25">
      <c r="B287" s="3">
        <v>2005</v>
      </c>
      <c r="C287" s="25">
        <v>49531.644000000008</v>
      </c>
      <c r="D287" s="3">
        <v>0.77</v>
      </c>
      <c r="E287" s="3" t="s">
        <v>52</v>
      </c>
      <c r="F287" s="3">
        <v>1</v>
      </c>
      <c r="G287" s="3">
        <v>18.899999999999999</v>
      </c>
      <c r="H287" s="3" t="s">
        <v>21</v>
      </c>
      <c r="I287" s="3">
        <v>0.99</v>
      </c>
      <c r="J287" s="9">
        <f t="shared" ref="J287:J299" si="119">C287*D287*0.041868*F287</f>
        <v>1596.8189706638402</v>
      </c>
      <c r="K287" s="7">
        <f>J287*G287*0.001</f>
        <v>30.179878545546579</v>
      </c>
      <c r="L287" s="7">
        <f>K287*3.66666666666666*I287</f>
        <v>109.55295912033388</v>
      </c>
    </row>
    <row r="288" spans="2:29" x14ac:dyDescent="0.25">
      <c r="B288" s="3">
        <v>2006</v>
      </c>
      <c r="C288" s="25">
        <v>54125.468999999997</v>
      </c>
      <c r="D288" s="3">
        <v>0.77</v>
      </c>
      <c r="E288" s="3" t="str">
        <f t="shared" ref="E288:G299" si="120">E287</f>
        <v>41,868*10^-3</v>
      </c>
      <c r="F288" s="3">
        <v>1</v>
      </c>
      <c r="G288" s="3">
        <f t="shared" ref="G288:I299" si="121">G287</f>
        <v>18.899999999999999</v>
      </c>
      <c r="H288" s="3" t="s">
        <v>21</v>
      </c>
      <c r="I288" s="3">
        <f t="shared" ref="I288:I292" si="122">I287</f>
        <v>0.99</v>
      </c>
      <c r="J288" s="9">
        <f t="shared" si="119"/>
        <v>1744.9163547908399</v>
      </c>
      <c r="K288" s="7">
        <f t="shared" ref="K288:K299" si="123">J288*G288*0.001</f>
        <v>32.978919105546872</v>
      </c>
      <c r="L288" s="7">
        <f t="shared" ref="L288:L299" si="124">K288*3.66666666666666*I288</f>
        <v>119.71347635313492</v>
      </c>
    </row>
    <row r="289" spans="2:12" x14ac:dyDescent="0.25">
      <c r="B289" s="3">
        <v>2007</v>
      </c>
      <c r="C289" s="25">
        <v>59986.727755527674</v>
      </c>
      <c r="D289" s="3">
        <v>0.77</v>
      </c>
      <c r="E289" s="3" t="str">
        <f t="shared" si="120"/>
        <v>41,868*10^-3</v>
      </c>
      <c r="F289" s="3">
        <v>1</v>
      </c>
      <c r="G289" s="3">
        <f t="shared" si="121"/>
        <v>18.899999999999999</v>
      </c>
      <c r="H289" s="3" t="s">
        <v>21</v>
      </c>
      <c r="I289" s="3">
        <f t="shared" si="122"/>
        <v>0.99</v>
      </c>
      <c r="J289" s="9">
        <f t="shared" si="119"/>
        <v>1933.8737246046933</v>
      </c>
      <c r="K289" s="7">
        <f t="shared" si="123"/>
        <v>36.550213395028706</v>
      </c>
      <c r="L289" s="7">
        <f t="shared" si="124"/>
        <v>132.67727462395393</v>
      </c>
    </row>
    <row r="290" spans="2:12" x14ac:dyDescent="0.25">
      <c r="B290" s="3">
        <v>2008</v>
      </c>
      <c r="C290" s="25">
        <v>69961.94517985433</v>
      </c>
      <c r="D290" s="3">
        <v>0.77</v>
      </c>
      <c r="E290" s="3" t="str">
        <f t="shared" si="120"/>
        <v>41,868*10^-3</v>
      </c>
      <c r="F290" s="3">
        <v>1</v>
      </c>
      <c r="G290" s="3">
        <f t="shared" si="121"/>
        <v>18.899999999999999</v>
      </c>
      <c r="H290" s="3" t="s">
        <v>21</v>
      </c>
      <c r="I290" s="3">
        <f t="shared" si="122"/>
        <v>0.99</v>
      </c>
      <c r="J290" s="9">
        <f t="shared" si="119"/>
        <v>2255.4583750084089</v>
      </c>
      <c r="K290" s="7">
        <f t="shared" si="123"/>
        <v>42.628163287658928</v>
      </c>
      <c r="L290" s="7">
        <f t="shared" si="124"/>
        <v>154.74023273420161</v>
      </c>
    </row>
    <row r="291" spans="2:12" x14ac:dyDescent="0.25">
      <c r="B291" s="3">
        <v>2009</v>
      </c>
      <c r="C291" s="6">
        <v>75724.202742917929</v>
      </c>
      <c r="D291" s="3">
        <v>0.77</v>
      </c>
      <c r="E291" s="3" t="str">
        <f t="shared" si="120"/>
        <v>41,868*10^-3</v>
      </c>
      <c r="F291" s="3">
        <v>1</v>
      </c>
      <c r="G291" s="3">
        <f t="shared" si="121"/>
        <v>18.899999999999999</v>
      </c>
      <c r="H291" s="3" t="s">
        <v>21</v>
      </c>
      <c r="I291" s="3">
        <f t="shared" si="122"/>
        <v>0.99</v>
      </c>
      <c r="J291" s="9">
        <f t="shared" si="119"/>
        <v>2441.2241087391758</v>
      </c>
      <c r="K291" s="7">
        <f t="shared" si="123"/>
        <v>46.139135655170413</v>
      </c>
      <c r="L291" s="7">
        <f t="shared" si="124"/>
        <v>167.48506242826829</v>
      </c>
    </row>
    <row r="292" spans="2:12" x14ac:dyDescent="0.25">
      <c r="B292" s="3">
        <v>2010</v>
      </c>
      <c r="C292" s="6">
        <v>94983.801000000007</v>
      </c>
      <c r="D292" s="3">
        <f>D291</f>
        <v>0.77</v>
      </c>
      <c r="E292" s="3" t="str">
        <f t="shared" si="120"/>
        <v>41,868*10^-3</v>
      </c>
      <c r="F292" s="3">
        <f>F291</f>
        <v>1</v>
      </c>
      <c r="G292" s="3">
        <f t="shared" si="121"/>
        <v>18.899999999999999</v>
      </c>
      <c r="H292" s="3" t="str">
        <f>H291</f>
        <v>44/12</v>
      </c>
      <c r="I292" s="3">
        <f t="shared" si="122"/>
        <v>0.99</v>
      </c>
      <c r="J292" s="9">
        <f t="shared" si="119"/>
        <v>3062.1219708063609</v>
      </c>
      <c r="K292" s="7">
        <f t="shared" si="123"/>
        <v>57.87410524824022</v>
      </c>
      <c r="L292" s="7">
        <f t="shared" si="124"/>
        <v>210.08300205111161</v>
      </c>
    </row>
    <row r="293" spans="2:12" x14ac:dyDescent="0.25">
      <c r="B293" s="3">
        <v>2011</v>
      </c>
      <c r="C293" s="6">
        <v>106948.783</v>
      </c>
      <c r="D293" s="3">
        <f t="shared" ref="D293:E299" si="125">D292</f>
        <v>0.77</v>
      </c>
      <c r="E293" s="3" t="str">
        <f t="shared" si="120"/>
        <v>41,868*10^-3</v>
      </c>
      <c r="F293" s="3">
        <f t="shared" si="120"/>
        <v>1</v>
      </c>
      <c r="G293" s="3">
        <f t="shared" si="121"/>
        <v>18.899999999999999</v>
      </c>
      <c r="H293" s="3" t="str">
        <f t="shared" si="121"/>
        <v>44/12</v>
      </c>
      <c r="I293" s="3">
        <f t="shared" si="121"/>
        <v>0.99</v>
      </c>
      <c r="J293" s="9">
        <f t="shared" si="119"/>
        <v>3447.85336791588</v>
      </c>
      <c r="K293" s="7">
        <f t="shared" si="123"/>
        <v>65.16442865361013</v>
      </c>
      <c r="L293" s="7">
        <f t="shared" si="124"/>
        <v>236.54687601260434</v>
      </c>
    </row>
    <row r="294" spans="2:12" x14ac:dyDescent="0.25">
      <c r="B294" s="3">
        <v>2012</v>
      </c>
      <c r="C294" s="6">
        <v>118891.75</v>
      </c>
      <c r="D294" s="3">
        <f t="shared" si="125"/>
        <v>0.77</v>
      </c>
      <c r="E294" s="3" t="str">
        <f t="shared" si="120"/>
        <v>41,868*10^-3</v>
      </c>
      <c r="F294" s="3">
        <f t="shared" si="120"/>
        <v>1</v>
      </c>
      <c r="G294" s="3">
        <f t="shared" si="121"/>
        <v>18.899999999999999</v>
      </c>
      <c r="H294" s="3" t="str">
        <f t="shared" si="121"/>
        <v>44/12</v>
      </c>
      <c r="I294" s="3">
        <f t="shared" si="121"/>
        <v>0.99</v>
      </c>
      <c r="J294" s="9">
        <f t="shared" si="119"/>
        <v>3832.8750375300006</v>
      </c>
      <c r="K294" s="7">
        <f t="shared" si="123"/>
        <v>72.44133820931701</v>
      </c>
      <c r="L294" s="7">
        <f t="shared" si="124"/>
        <v>262.96205769982026</v>
      </c>
    </row>
    <row r="295" spans="2:12" x14ac:dyDescent="0.25">
      <c r="B295" s="3">
        <v>2013</v>
      </c>
      <c r="C295" s="6">
        <v>125329.986</v>
      </c>
      <c r="D295" s="3">
        <f t="shared" si="125"/>
        <v>0.77</v>
      </c>
      <c r="E295" s="3" t="str">
        <f t="shared" si="120"/>
        <v>41,868*10^-3</v>
      </c>
      <c r="F295" s="3">
        <f t="shared" si="120"/>
        <v>1</v>
      </c>
      <c r="G295" s="3">
        <f t="shared" si="121"/>
        <v>18.899999999999999</v>
      </c>
      <c r="H295" s="3" t="str">
        <f t="shared" si="121"/>
        <v>44/12</v>
      </c>
      <c r="I295" s="3">
        <f t="shared" si="121"/>
        <v>0.99</v>
      </c>
      <c r="J295" s="9">
        <f t="shared" si="119"/>
        <v>4040.4332074629606</v>
      </c>
      <c r="K295" s="7">
        <f t="shared" si="123"/>
        <v>76.36418762104995</v>
      </c>
      <c r="L295" s="7">
        <f t="shared" si="124"/>
        <v>277.20200106441081</v>
      </c>
    </row>
    <row r="296" spans="2:12" x14ac:dyDescent="0.25">
      <c r="B296" s="3">
        <v>2014</v>
      </c>
      <c r="C296" s="6">
        <v>138151.75</v>
      </c>
      <c r="D296" s="3">
        <f t="shared" si="125"/>
        <v>0.77</v>
      </c>
      <c r="E296" s="3" t="str">
        <f t="shared" si="125"/>
        <v>41,868*10^-3</v>
      </c>
      <c r="F296" s="3">
        <f t="shared" si="120"/>
        <v>1</v>
      </c>
      <c r="G296" s="3">
        <f t="shared" si="120"/>
        <v>18.899999999999999</v>
      </c>
      <c r="H296" s="3" t="str">
        <f t="shared" si="121"/>
        <v>44/12</v>
      </c>
      <c r="I296" s="3">
        <f t="shared" si="121"/>
        <v>0.99</v>
      </c>
      <c r="J296" s="9">
        <f t="shared" si="119"/>
        <v>4453.7858511300001</v>
      </c>
      <c r="K296" s="7">
        <f t="shared" si="123"/>
        <v>84.176552586356991</v>
      </c>
      <c r="L296" s="7">
        <f t="shared" si="124"/>
        <v>305.5608858884753</v>
      </c>
    </row>
    <row r="297" spans="2:12" x14ac:dyDescent="0.25">
      <c r="B297" s="3">
        <v>2015</v>
      </c>
      <c r="C297" s="6">
        <v>140258.84</v>
      </c>
      <c r="D297" s="3">
        <f t="shared" si="125"/>
        <v>0.77</v>
      </c>
      <c r="E297" s="3" t="str">
        <f t="shared" si="125"/>
        <v>41,868*10^-3</v>
      </c>
      <c r="F297" s="3">
        <f t="shared" si="120"/>
        <v>1</v>
      </c>
      <c r="G297" s="3">
        <f t="shared" si="120"/>
        <v>18.899999999999999</v>
      </c>
      <c r="H297" s="3" t="str">
        <f t="shared" si="121"/>
        <v>44/12</v>
      </c>
      <c r="I297" s="3">
        <f t="shared" si="121"/>
        <v>0.99</v>
      </c>
      <c r="J297" s="9">
        <f t="shared" si="119"/>
        <v>4521.7149771024006</v>
      </c>
      <c r="K297" s="7">
        <f t="shared" si="123"/>
        <v>85.460413067235365</v>
      </c>
      <c r="L297" s="7">
        <f t="shared" si="124"/>
        <v>310.22129943406384</v>
      </c>
    </row>
    <row r="298" spans="2:12" x14ac:dyDescent="0.25">
      <c r="B298" s="3">
        <v>2016</v>
      </c>
      <c r="C298" s="6">
        <v>136817.74400000001</v>
      </c>
      <c r="D298" s="3">
        <f t="shared" si="125"/>
        <v>0.77</v>
      </c>
      <c r="E298" s="3" t="str">
        <f t="shared" si="125"/>
        <v>41,868*10^-3</v>
      </c>
      <c r="F298" s="3">
        <f t="shared" si="120"/>
        <v>1</v>
      </c>
      <c r="G298" s="3">
        <f t="shared" si="120"/>
        <v>18.899999999999999</v>
      </c>
      <c r="H298" s="3" t="str">
        <f t="shared" si="121"/>
        <v>44/12</v>
      </c>
      <c r="I298" s="3">
        <f t="shared" si="121"/>
        <v>0.99</v>
      </c>
      <c r="J298" s="9">
        <f t="shared" si="119"/>
        <v>4410.77968545984</v>
      </c>
      <c r="K298" s="7">
        <f t="shared" si="123"/>
        <v>83.363736055190969</v>
      </c>
      <c r="L298" s="7">
        <f t="shared" si="124"/>
        <v>302.61036188034268</v>
      </c>
    </row>
    <row r="299" spans="2:12" x14ac:dyDescent="0.25">
      <c r="B299" s="3">
        <v>2017</v>
      </c>
      <c r="C299" s="6">
        <v>136592.56</v>
      </c>
      <c r="D299" s="3">
        <f t="shared" si="125"/>
        <v>0.77</v>
      </c>
      <c r="E299" s="3" t="str">
        <f t="shared" si="125"/>
        <v>41,868*10^-3</v>
      </c>
      <c r="F299" s="3">
        <f t="shared" si="120"/>
        <v>1</v>
      </c>
      <c r="G299" s="3">
        <f t="shared" si="120"/>
        <v>18.899999999999999</v>
      </c>
      <c r="H299" s="3" t="str">
        <f t="shared" si="121"/>
        <v>44/12</v>
      </c>
      <c r="I299" s="3">
        <f t="shared" si="121"/>
        <v>0.99</v>
      </c>
      <c r="J299" s="9">
        <f t="shared" si="119"/>
        <v>4403.5201226016006</v>
      </c>
      <c r="K299" s="7">
        <f t="shared" si="123"/>
        <v>83.226530317170244</v>
      </c>
      <c r="L299" s="7">
        <f t="shared" si="124"/>
        <v>302.11230505132744</v>
      </c>
    </row>
    <row r="301" spans="2:12" ht="15.75" x14ac:dyDescent="0.25">
      <c r="B301" s="1" t="s">
        <v>7</v>
      </c>
    </row>
    <row r="302" spans="2:12" x14ac:dyDescent="0.25">
      <c r="B302" s="4" t="s">
        <v>5</v>
      </c>
      <c r="C302" s="5" t="s">
        <v>0</v>
      </c>
      <c r="D302" s="4" t="s">
        <v>1</v>
      </c>
      <c r="E302" s="4" t="s">
        <v>19</v>
      </c>
      <c r="F302" s="4" t="s">
        <v>2</v>
      </c>
      <c r="G302" s="4" t="s">
        <v>22</v>
      </c>
      <c r="H302" s="4" t="s">
        <v>20</v>
      </c>
      <c r="I302" s="4" t="s">
        <v>58</v>
      </c>
      <c r="J302" s="4" t="s">
        <v>55</v>
      </c>
      <c r="K302" s="4" t="s">
        <v>61</v>
      </c>
      <c r="L302" s="4" t="s">
        <v>62</v>
      </c>
    </row>
    <row r="303" spans="2:12" x14ac:dyDescent="0.25">
      <c r="B303" s="3">
        <v>2005</v>
      </c>
      <c r="C303" s="25">
        <v>606.62900000000002</v>
      </c>
      <c r="D303" s="3">
        <v>0.76300000000000001</v>
      </c>
      <c r="E303" s="3" t="s">
        <v>52</v>
      </c>
      <c r="F303" s="3">
        <v>1</v>
      </c>
      <c r="G303" s="3">
        <v>19.100000000000001</v>
      </c>
      <c r="H303" s="3" t="s">
        <v>21</v>
      </c>
      <c r="I303" s="3">
        <v>0.99</v>
      </c>
      <c r="J303" s="9">
        <f t="shared" ref="J303:J315" si="126">C303*D303*0.041868*F303</f>
        <v>19.378935687636002</v>
      </c>
      <c r="K303" s="7">
        <f>J303*G303*0.001</f>
        <v>0.3701376716338477</v>
      </c>
      <c r="L303" s="7">
        <f>K303*3.66666666666666*I303</f>
        <v>1.3435997480308646</v>
      </c>
    </row>
    <row r="304" spans="2:12" x14ac:dyDescent="0.25">
      <c r="B304" s="3">
        <v>2006</v>
      </c>
      <c r="C304" s="25">
        <v>543.52099999999996</v>
      </c>
      <c r="D304" s="3">
        <v>0.76300000000000001</v>
      </c>
      <c r="E304" s="3" t="str">
        <f t="shared" ref="E304:F315" si="127">E303</f>
        <v>41,868*10^-3</v>
      </c>
      <c r="F304" s="3">
        <v>1</v>
      </c>
      <c r="G304" s="3">
        <f>G303</f>
        <v>19.100000000000001</v>
      </c>
      <c r="H304" s="3" t="s">
        <v>21</v>
      </c>
      <c r="I304" s="3">
        <f t="shared" ref="I304:I308" si="128">I303</f>
        <v>0.99</v>
      </c>
      <c r="J304" s="9">
        <f t="shared" si="126"/>
        <v>17.362932704963999</v>
      </c>
      <c r="K304" s="7">
        <f t="shared" ref="K304:K315" si="129">J304*G304*0.001</f>
        <v>0.3316320146648124</v>
      </c>
      <c r="L304" s="7">
        <f t="shared" ref="L304:L315" si="130">K304*3.66666666666666*I304</f>
        <v>1.2038242132332668</v>
      </c>
    </row>
    <row r="305" spans="2:12" x14ac:dyDescent="0.25">
      <c r="B305" s="3">
        <v>2007</v>
      </c>
      <c r="C305" s="25">
        <v>658.53405571647704</v>
      </c>
      <c r="D305" s="3">
        <v>0.76300000000000001</v>
      </c>
      <c r="E305" s="3" t="str">
        <f t="shared" si="127"/>
        <v>41,868*10^-3</v>
      </c>
      <c r="F305" s="3">
        <v>1</v>
      </c>
      <c r="G305" s="3">
        <f t="shared" ref="G305:I315" si="131">G304</f>
        <v>19.100000000000001</v>
      </c>
      <c r="H305" s="3" t="s">
        <v>21</v>
      </c>
      <c r="I305" s="3">
        <f t="shared" si="128"/>
        <v>0.99</v>
      </c>
      <c r="J305" s="9">
        <f t="shared" si="126"/>
        <v>21.037057433534684</v>
      </c>
      <c r="K305" s="7">
        <f t="shared" si="129"/>
        <v>0.4018077969805125</v>
      </c>
      <c r="L305" s="7">
        <f t="shared" si="130"/>
        <v>1.4585623030392576</v>
      </c>
    </row>
    <row r="306" spans="2:12" x14ac:dyDescent="0.25">
      <c r="B306" s="3">
        <v>2008</v>
      </c>
      <c r="C306" s="25">
        <v>859.58103677406564</v>
      </c>
      <c r="D306" s="3">
        <v>0.76300000000000001</v>
      </c>
      <c r="E306" s="3" t="str">
        <f t="shared" si="127"/>
        <v>41,868*10^-3</v>
      </c>
      <c r="F306" s="3">
        <v>1</v>
      </c>
      <c r="G306" s="3">
        <f t="shared" si="131"/>
        <v>19.100000000000001</v>
      </c>
      <c r="H306" s="3" t="s">
        <v>21</v>
      </c>
      <c r="I306" s="3">
        <f t="shared" si="128"/>
        <v>0.99</v>
      </c>
      <c r="J306" s="9">
        <f t="shared" si="126"/>
        <v>27.459560340761975</v>
      </c>
      <c r="K306" s="7">
        <f t="shared" si="129"/>
        <v>0.5244776025085538</v>
      </c>
      <c r="L306" s="7">
        <f t="shared" si="130"/>
        <v>1.9038536971060467</v>
      </c>
    </row>
    <row r="307" spans="2:12" x14ac:dyDescent="0.25">
      <c r="B307" s="3">
        <v>2009</v>
      </c>
      <c r="C307" s="6">
        <v>838.641319233074</v>
      </c>
      <c r="D307" s="3">
        <v>0.76300000000000001</v>
      </c>
      <c r="E307" s="3" t="str">
        <f t="shared" si="127"/>
        <v>41,868*10^-3</v>
      </c>
      <c r="F307" s="3">
        <v>1</v>
      </c>
      <c r="G307" s="3">
        <f t="shared" si="131"/>
        <v>19.100000000000001</v>
      </c>
      <c r="H307" s="3" t="s">
        <v>21</v>
      </c>
      <c r="I307" s="3">
        <f t="shared" si="128"/>
        <v>0.99</v>
      </c>
      <c r="J307" s="9">
        <f t="shared" si="126"/>
        <v>26.790635117035212</v>
      </c>
      <c r="K307" s="7">
        <f t="shared" si="129"/>
        <v>0.5117011307353726</v>
      </c>
      <c r="L307" s="7">
        <f t="shared" si="130"/>
        <v>1.8574751045693991</v>
      </c>
    </row>
    <row r="308" spans="2:12" x14ac:dyDescent="0.25">
      <c r="B308" s="3">
        <v>2010</v>
      </c>
      <c r="C308" s="6">
        <v>995.412853996884</v>
      </c>
      <c r="D308" s="3">
        <f>D307</f>
        <v>0.76300000000000001</v>
      </c>
      <c r="E308" s="3" t="str">
        <f t="shared" si="127"/>
        <v>41,868*10^-3</v>
      </c>
      <c r="F308" s="3">
        <f>F307</f>
        <v>1</v>
      </c>
      <c r="G308" s="3">
        <f t="shared" si="131"/>
        <v>19.100000000000001</v>
      </c>
      <c r="H308" s="3" t="str">
        <f>H307</f>
        <v>44/12</v>
      </c>
      <c r="I308" s="3">
        <f t="shared" si="128"/>
        <v>0.99</v>
      </c>
      <c r="J308" s="9">
        <f t="shared" si="126"/>
        <v>31.798746318180996</v>
      </c>
      <c r="K308" s="7">
        <f t="shared" si="129"/>
        <v>0.60735605467725706</v>
      </c>
      <c r="L308" s="7">
        <f t="shared" si="130"/>
        <v>2.2047024784784388</v>
      </c>
    </row>
    <row r="309" spans="2:12" x14ac:dyDescent="0.25">
      <c r="B309" s="3">
        <v>2011</v>
      </c>
      <c r="C309" s="6">
        <v>965.80795664263701</v>
      </c>
      <c r="D309" s="3">
        <f t="shared" ref="D309:E315" si="132">D308</f>
        <v>0.76300000000000001</v>
      </c>
      <c r="E309" s="3" t="str">
        <f t="shared" si="127"/>
        <v>41,868*10^-3</v>
      </c>
      <c r="F309" s="3">
        <f t="shared" si="127"/>
        <v>1</v>
      </c>
      <c r="G309" s="3">
        <f t="shared" si="131"/>
        <v>19.100000000000001</v>
      </c>
      <c r="H309" s="3" t="str">
        <f t="shared" si="131"/>
        <v>44/12</v>
      </c>
      <c r="I309" s="3">
        <f t="shared" si="131"/>
        <v>0.99</v>
      </c>
      <c r="J309" s="9">
        <f t="shared" si="126"/>
        <v>30.853009464408728</v>
      </c>
      <c r="K309" s="7">
        <f t="shared" si="129"/>
        <v>0.58929248077020679</v>
      </c>
      <c r="L309" s="7">
        <f t="shared" si="130"/>
        <v>2.1391317051958469</v>
      </c>
    </row>
    <row r="310" spans="2:12" x14ac:dyDescent="0.25">
      <c r="B310" s="3">
        <v>2012</v>
      </c>
      <c r="C310" s="6">
        <v>1012.2521161371751</v>
      </c>
      <c r="D310" s="3">
        <f t="shared" si="132"/>
        <v>0.76300000000000001</v>
      </c>
      <c r="E310" s="3" t="str">
        <f t="shared" si="127"/>
        <v>41,868*10^-3</v>
      </c>
      <c r="F310" s="3">
        <f t="shared" si="127"/>
        <v>1</v>
      </c>
      <c r="G310" s="3">
        <f t="shared" si="131"/>
        <v>19.100000000000001</v>
      </c>
      <c r="H310" s="3" t="str">
        <f t="shared" si="131"/>
        <v>44/12</v>
      </c>
      <c r="I310" s="3">
        <f t="shared" si="131"/>
        <v>0.99</v>
      </c>
      <c r="J310" s="9">
        <f t="shared" si="126"/>
        <v>32.336681329603039</v>
      </c>
      <c r="K310" s="7">
        <f t="shared" si="129"/>
        <v>0.61763061339541814</v>
      </c>
      <c r="L310" s="7">
        <f t="shared" si="130"/>
        <v>2.2419991266253638</v>
      </c>
    </row>
    <row r="311" spans="2:12" x14ac:dyDescent="0.25">
      <c r="B311" s="3">
        <v>2013</v>
      </c>
      <c r="C311" s="6">
        <v>1137.9309488518566</v>
      </c>
      <c r="D311" s="3">
        <f t="shared" si="132"/>
        <v>0.76300000000000001</v>
      </c>
      <c r="E311" s="3" t="str">
        <f t="shared" si="127"/>
        <v>41,868*10^-3</v>
      </c>
      <c r="F311" s="3">
        <f t="shared" si="127"/>
        <v>1</v>
      </c>
      <c r="G311" s="3">
        <f t="shared" si="131"/>
        <v>19.100000000000001</v>
      </c>
      <c r="H311" s="3" t="str">
        <f t="shared" si="131"/>
        <v>44/12</v>
      </c>
      <c r="I311" s="3">
        <f t="shared" si="131"/>
        <v>0.99</v>
      </c>
      <c r="J311" s="9">
        <f t="shared" si="126"/>
        <v>36.351527333462037</v>
      </c>
      <c r="K311" s="7">
        <f t="shared" si="129"/>
        <v>0.69431417206912505</v>
      </c>
      <c r="L311" s="7">
        <f t="shared" si="130"/>
        <v>2.5203604446109189</v>
      </c>
    </row>
    <row r="312" spans="2:12" x14ac:dyDescent="0.25">
      <c r="B312" s="3">
        <v>2014</v>
      </c>
      <c r="C312" s="6">
        <v>1026.752</v>
      </c>
      <c r="D312" s="3">
        <f t="shared" si="132"/>
        <v>0.76300000000000001</v>
      </c>
      <c r="E312" s="3" t="str">
        <f t="shared" si="132"/>
        <v>41,868*10^-3</v>
      </c>
      <c r="F312" s="3">
        <f t="shared" si="127"/>
        <v>1</v>
      </c>
      <c r="G312" s="3">
        <f t="shared" si="131"/>
        <v>19.100000000000001</v>
      </c>
      <c r="H312" s="3" t="str">
        <f t="shared" si="131"/>
        <v>44/12</v>
      </c>
      <c r="I312" s="3">
        <f t="shared" si="131"/>
        <v>0.99</v>
      </c>
      <c r="J312" s="9">
        <f t="shared" si="126"/>
        <v>32.799884237568001</v>
      </c>
      <c r="K312" s="7">
        <f t="shared" si="129"/>
        <v>0.62647778893754891</v>
      </c>
      <c r="L312" s="7">
        <f t="shared" si="130"/>
        <v>2.2741143738432981</v>
      </c>
    </row>
    <row r="313" spans="2:12" x14ac:dyDescent="0.25">
      <c r="B313" s="3">
        <v>2015</v>
      </c>
      <c r="C313" s="6">
        <v>889.43230590899429</v>
      </c>
      <c r="D313" s="3">
        <f t="shared" si="132"/>
        <v>0.76300000000000001</v>
      </c>
      <c r="E313" s="3" t="str">
        <f t="shared" si="132"/>
        <v>41,868*10^-3</v>
      </c>
      <c r="F313" s="3">
        <f t="shared" si="127"/>
        <v>1</v>
      </c>
      <c r="G313" s="3">
        <f t="shared" si="131"/>
        <v>19.100000000000001</v>
      </c>
      <c r="H313" s="3" t="str">
        <f t="shared" si="131"/>
        <v>44/12</v>
      </c>
      <c r="I313" s="3">
        <f t="shared" si="131"/>
        <v>0.99</v>
      </c>
      <c r="J313" s="9">
        <f t="shared" si="126"/>
        <v>28.4131676110377</v>
      </c>
      <c r="K313" s="7">
        <f t="shared" si="129"/>
        <v>0.54269150137082012</v>
      </c>
      <c r="L313" s="7">
        <f t="shared" si="130"/>
        <v>1.9699701499760733</v>
      </c>
    </row>
    <row r="314" spans="2:12" x14ac:dyDescent="0.25">
      <c r="B314" s="3">
        <v>2016</v>
      </c>
      <c r="C314" s="6">
        <v>875</v>
      </c>
      <c r="D314" s="3">
        <f t="shared" si="132"/>
        <v>0.76300000000000001</v>
      </c>
      <c r="E314" s="3" t="str">
        <f t="shared" si="132"/>
        <v>41,868*10^-3</v>
      </c>
      <c r="F314" s="3">
        <f t="shared" si="127"/>
        <v>1</v>
      </c>
      <c r="G314" s="3">
        <f t="shared" si="131"/>
        <v>19.100000000000001</v>
      </c>
      <c r="H314" s="3" t="str">
        <f t="shared" si="131"/>
        <v>44/12</v>
      </c>
      <c r="I314" s="3">
        <f t="shared" si="131"/>
        <v>0.99</v>
      </c>
      <c r="J314" s="9">
        <f t="shared" si="126"/>
        <v>27.952123500000003</v>
      </c>
      <c r="K314" s="7">
        <f t="shared" si="129"/>
        <v>0.53388555885000011</v>
      </c>
      <c r="L314" s="7">
        <f t="shared" si="130"/>
        <v>1.9380045786254967</v>
      </c>
    </row>
    <row r="315" spans="2:12" x14ac:dyDescent="0.25">
      <c r="B315" s="3">
        <v>2017</v>
      </c>
      <c r="C315" s="6">
        <v>739</v>
      </c>
      <c r="D315" s="3">
        <f t="shared" si="132"/>
        <v>0.76300000000000001</v>
      </c>
      <c r="E315" s="3" t="str">
        <f t="shared" si="132"/>
        <v>41,868*10^-3</v>
      </c>
      <c r="F315" s="3">
        <f t="shared" si="127"/>
        <v>1</v>
      </c>
      <c r="G315" s="3">
        <f t="shared" si="131"/>
        <v>19.100000000000001</v>
      </c>
      <c r="H315" s="3" t="str">
        <f t="shared" si="131"/>
        <v>44/12</v>
      </c>
      <c r="I315" s="3">
        <f t="shared" si="131"/>
        <v>0.99</v>
      </c>
      <c r="J315" s="9">
        <f t="shared" si="126"/>
        <v>23.607564876000001</v>
      </c>
      <c r="K315" s="7">
        <f t="shared" si="129"/>
        <v>0.45090448913160008</v>
      </c>
      <c r="L315" s="7">
        <f t="shared" si="130"/>
        <v>1.6367832955477053</v>
      </c>
    </row>
    <row r="316" spans="2:12" x14ac:dyDescent="0.25">
      <c r="G316" s="3"/>
    </row>
    <row r="317" spans="2:12" ht="15.75" x14ac:dyDescent="0.25">
      <c r="B317" s="1" t="s">
        <v>8</v>
      </c>
    </row>
    <row r="318" spans="2:12" x14ac:dyDescent="0.25">
      <c r="B318" s="4" t="s">
        <v>5</v>
      </c>
      <c r="C318" s="5" t="s">
        <v>0</v>
      </c>
      <c r="D318" s="4" t="s">
        <v>1</v>
      </c>
      <c r="E318" s="4" t="s">
        <v>19</v>
      </c>
      <c r="F318" s="4" t="s">
        <v>2</v>
      </c>
      <c r="G318" s="4" t="s">
        <v>22</v>
      </c>
      <c r="H318" s="4" t="s">
        <v>20</v>
      </c>
      <c r="I318" s="4" t="s">
        <v>58</v>
      </c>
      <c r="J318" s="4" t="s">
        <v>55</v>
      </c>
      <c r="K318" s="4" t="s">
        <v>61</v>
      </c>
      <c r="L318" s="4" t="s">
        <v>62</v>
      </c>
    </row>
    <row r="319" spans="2:12" x14ac:dyDescent="0.25">
      <c r="B319" s="3">
        <v>2005</v>
      </c>
      <c r="C319" s="25">
        <v>19012.758181818179</v>
      </c>
      <c r="D319" s="3">
        <v>0.61099999999999999</v>
      </c>
      <c r="E319" s="3" t="s">
        <v>52</v>
      </c>
      <c r="F319" s="3">
        <v>1</v>
      </c>
      <c r="G319" s="3">
        <v>17.2</v>
      </c>
      <c r="H319" s="3" t="s">
        <v>21</v>
      </c>
      <c r="I319" s="3">
        <v>0.99</v>
      </c>
      <c r="J319" s="9">
        <f t="shared" ref="J319:J331" si="133">C319*D319*0.041868*F319</f>
        <v>486.3719834889381</v>
      </c>
      <c r="K319" s="7">
        <f>J319*G319*0.001</f>
        <v>8.3655981160097355</v>
      </c>
      <c r="L319" s="7">
        <f>K319*3.66666666666666*I319</f>
        <v>30.367121161115282</v>
      </c>
    </row>
    <row r="320" spans="2:12" x14ac:dyDescent="0.25">
      <c r="B320" s="3">
        <v>2006</v>
      </c>
      <c r="C320" s="25">
        <v>20461.481818181819</v>
      </c>
      <c r="D320" s="3">
        <v>0.61099999999999999</v>
      </c>
      <c r="E320" s="3" t="str">
        <f t="shared" ref="E320:F331" si="134">E319</f>
        <v>41,868*10^-3</v>
      </c>
      <c r="F320" s="3">
        <v>1</v>
      </c>
      <c r="G320" s="3">
        <f>G319</f>
        <v>17.2</v>
      </c>
      <c r="H320" s="3" t="s">
        <v>21</v>
      </c>
      <c r="I320" s="3">
        <f t="shared" ref="I320:I324" si="135">I319</f>
        <v>0.99</v>
      </c>
      <c r="J320" s="9">
        <f t="shared" si="133"/>
        <v>523.43228698658186</v>
      </c>
      <c r="K320" s="7">
        <f t="shared" ref="K320:K331" si="136">J320*G320*0.001</f>
        <v>9.0030353361692068</v>
      </c>
      <c r="L320" s="7">
        <f t="shared" ref="L320:L331" si="137">K320*3.66666666666666*I320</f>
        <v>32.68101827029416</v>
      </c>
    </row>
    <row r="321" spans="2:12" x14ac:dyDescent="0.25">
      <c r="B321" s="3">
        <v>2007</v>
      </c>
      <c r="C321" s="25">
        <v>23791.807386182634</v>
      </c>
      <c r="D321" s="3">
        <v>0.61099999999999999</v>
      </c>
      <c r="E321" s="3" t="str">
        <f t="shared" si="134"/>
        <v>41,868*10^-3</v>
      </c>
      <c r="F321" s="3">
        <v>1</v>
      </c>
      <c r="G321" s="3">
        <f t="shared" ref="G321:I331" si="138">G320</f>
        <v>17.2</v>
      </c>
      <c r="H321" s="3" t="s">
        <v>21</v>
      </c>
      <c r="I321" s="3">
        <f t="shared" si="135"/>
        <v>0.99</v>
      </c>
      <c r="J321" s="9">
        <f t="shared" si="133"/>
        <v>608.62650429490839</v>
      </c>
      <c r="K321" s="7">
        <f t="shared" si="136"/>
        <v>10.468375873872425</v>
      </c>
      <c r="L321" s="7">
        <f t="shared" si="137"/>
        <v>38.000204422156834</v>
      </c>
    </row>
    <row r="322" spans="2:12" x14ac:dyDescent="0.25">
      <c r="B322" s="3">
        <v>2008</v>
      </c>
      <c r="C322" s="25">
        <v>25336.409990293934</v>
      </c>
      <c r="D322" s="3">
        <v>0.61099999999999999</v>
      </c>
      <c r="E322" s="3" t="str">
        <f t="shared" si="134"/>
        <v>41,868*10^-3</v>
      </c>
      <c r="F322" s="3">
        <v>1</v>
      </c>
      <c r="G322" s="3">
        <f t="shared" si="138"/>
        <v>17.2</v>
      </c>
      <c r="H322" s="3" t="s">
        <v>21</v>
      </c>
      <c r="I322" s="3">
        <f t="shared" si="135"/>
        <v>0.99</v>
      </c>
      <c r="J322" s="9">
        <f t="shared" si="133"/>
        <v>648.13952103238569</v>
      </c>
      <c r="K322" s="7">
        <f t="shared" si="136"/>
        <v>11.147999761757033</v>
      </c>
      <c r="L322" s="7">
        <f t="shared" si="137"/>
        <v>40.467239135177955</v>
      </c>
    </row>
    <row r="323" spans="2:12" x14ac:dyDescent="0.25">
      <c r="B323" s="3">
        <v>2009</v>
      </c>
      <c r="C323" s="6">
        <v>26674.659044772736</v>
      </c>
      <c r="D323" s="3">
        <v>0.61099999999999999</v>
      </c>
      <c r="E323" s="3" t="str">
        <f t="shared" si="134"/>
        <v>41,868*10^-3</v>
      </c>
      <c r="F323" s="3">
        <v>1</v>
      </c>
      <c r="G323" s="3">
        <f t="shared" si="138"/>
        <v>17.2</v>
      </c>
      <c r="H323" s="3" t="s">
        <v>21</v>
      </c>
      <c r="I323" s="3">
        <f t="shared" si="135"/>
        <v>0.99</v>
      </c>
      <c r="J323" s="9">
        <f t="shared" si="133"/>
        <v>682.37373580567896</v>
      </c>
      <c r="K323" s="7">
        <f t="shared" si="136"/>
        <v>11.736828255857677</v>
      </c>
      <c r="L323" s="7">
        <f t="shared" si="137"/>
        <v>42.604686568763285</v>
      </c>
    </row>
    <row r="324" spans="2:12" x14ac:dyDescent="0.25">
      <c r="B324" s="3">
        <v>2010</v>
      </c>
      <c r="C324" s="6">
        <v>27634.677674994578</v>
      </c>
      <c r="D324" s="3">
        <f>D323</f>
        <v>0.61099999999999999</v>
      </c>
      <c r="E324" s="3" t="str">
        <f t="shared" si="134"/>
        <v>41,868*10^-3</v>
      </c>
      <c r="F324" s="3">
        <f>F323</f>
        <v>1</v>
      </c>
      <c r="G324" s="3">
        <f t="shared" si="138"/>
        <v>17.2</v>
      </c>
      <c r="H324" s="3" t="str">
        <f>H323</f>
        <v>44/12</v>
      </c>
      <c r="I324" s="3">
        <f t="shared" si="135"/>
        <v>0.99</v>
      </c>
      <c r="J324" s="9">
        <f t="shared" si="133"/>
        <v>706.93230647186726</v>
      </c>
      <c r="K324" s="7">
        <f t="shared" si="136"/>
        <v>12.159235671316118</v>
      </c>
      <c r="L324" s="7">
        <f t="shared" si="137"/>
        <v>44.138025486877424</v>
      </c>
    </row>
    <row r="325" spans="2:12" x14ac:dyDescent="0.25">
      <c r="B325" s="3">
        <v>2011</v>
      </c>
      <c r="C325" s="6">
        <v>30580.949504841225</v>
      </c>
      <c r="D325" s="3">
        <f t="shared" ref="D325:E331" si="139">D324</f>
        <v>0.61099999999999999</v>
      </c>
      <c r="E325" s="3" t="str">
        <f t="shared" si="134"/>
        <v>41,868*10^-3</v>
      </c>
      <c r="F325" s="3">
        <f t="shared" si="134"/>
        <v>1</v>
      </c>
      <c r="G325" s="3">
        <f t="shared" si="138"/>
        <v>17.2</v>
      </c>
      <c r="H325" s="3" t="str">
        <f t="shared" si="138"/>
        <v>44/12</v>
      </c>
      <c r="I325" s="3">
        <f t="shared" si="138"/>
        <v>0.99</v>
      </c>
      <c r="J325" s="9">
        <f t="shared" si="133"/>
        <v>782.30191145377103</v>
      </c>
      <c r="K325" s="7">
        <f t="shared" si="136"/>
        <v>13.455592877004861</v>
      </c>
      <c r="L325" s="7">
        <f t="shared" si="137"/>
        <v>48.843802143527554</v>
      </c>
    </row>
    <row r="326" spans="2:12" x14ac:dyDescent="0.25">
      <c r="B326" s="3">
        <v>2012</v>
      </c>
      <c r="C326" s="6">
        <v>31859.717887790539</v>
      </c>
      <c r="D326" s="3">
        <f t="shared" si="139"/>
        <v>0.61099999999999999</v>
      </c>
      <c r="E326" s="3" t="str">
        <f t="shared" si="134"/>
        <v>41,868*10^-3</v>
      </c>
      <c r="F326" s="3">
        <f t="shared" si="134"/>
        <v>1</v>
      </c>
      <c r="G326" s="3">
        <f t="shared" si="138"/>
        <v>17.2</v>
      </c>
      <c r="H326" s="3" t="str">
        <f t="shared" si="138"/>
        <v>44/12</v>
      </c>
      <c r="I326" s="3">
        <f t="shared" si="138"/>
        <v>0.99</v>
      </c>
      <c r="J326" s="9">
        <f t="shared" si="133"/>
        <v>815.0145304693948</v>
      </c>
      <c r="K326" s="7">
        <f t="shared" si="136"/>
        <v>14.01824992407359</v>
      </c>
      <c r="L326" s="7">
        <f t="shared" si="137"/>
        <v>50.886247224387034</v>
      </c>
    </row>
    <row r="327" spans="2:12" x14ac:dyDescent="0.25">
      <c r="B327" s="3">
        <v>2013</v>
      </c>
      <c r="C327" s="6">
        <v>34064.568147495447</v>
      </c>
      <c r="D327" s="3">
        <f t="shared" si="139"/>
        <v>0.61099999999999999</v>
      </c>
      <c r="E327" s="3" t="str">
        <f t="shared" si="134"/>
        <v>41,868*10^-3</v>
      </c>
      <c r="F327" s="3">
        <f t="shared" si="134"/>
        <v>1</v>
      </c>
      <c r="G327" s="3">
        <f t="shared" si="138"/>
        <v>17.2</v>
      </c>
      <c r="H327" s="3" t="str">
        <f t="shared" si="138"/>
        <v>44/12</v>
      </c>
      <c r="I327" s="3">
        <f t="shared" si="138"/>
        <v>0.99</v>
      </c>
      <c r="J327" s="9">
        <f t="shared" si="133"/>
        <v>871.41757225079641</v>
      </c>
      <c r="K327" s="7">
        <f t="shared" si="136"/>
        <v>14.988382242713699</v>
      </c>
      <c r="L327" s="7">
        <f t="shared" si="137"/>
        <v>54.407827541050629</v>
      </c>
    </row>
    <row r="328" spans="2:12" x14ac:dyDescent="0.25">
      <c r="B328" s="3">
        <v>2014</v>
      </c>
      <c r="C328" s="6">
        <v>35490.64855072464</v>
      </c>
      <c r="D328" s="3">
        <f t="shared" si="139"/>
        <v>0.61099999999999999</v>
      </c>
      <c r="E328" s="3" t="str">
        <f t="shared" si="139"/>
        <v>41,868*10^-3</v>
      </c>
      <c r="F328" s="3">
        <f t="shared" si="134"/>
        <v>1</v>
      </c>
      <c r="G328" s="3">
        <f t="shared" si="138"/>
        <v>17.2</v>
      </c>
      <c r="H328" s="3" t="str">
        <f t="shared" si="138"/>
        <v>44/12</v>
      </c>
      <c r="I328" s="3">
        <f t="shared" si="138"/>
        <v>0.99</v>
      </c>
      <c r="J328" s="9">
        <f t="shared" si="133"/>
        <v>907.89863132178277</v>
      </c>
      <c r="K328" s="7">
        <f t="shared" si="136"/>
        <v>15.615856458734664</v>
      </c>
      <c r="L328" s="7">
        <f t="shared" si="137"/>
        <v>56.685558945206722</v>
      </c>
    </row>
    <row r="329" spans="2:12" x14ac:dyDescent="0.25">
      <c r="B329" s="3">
        <v>2015</v>
      </c>
      <c r="C329" s="6">
        <v>36586.396739130432</v>
      </c>
      <c r="D329" s="3">
        <f t="shared" si="139"/>
        <v>0.61099999999999999</v>
      </c>
      <c r="E329" s="3" t="str">
        <f t="shared" si="139"/>
        <v>41,868*10^-3</v>
      </c>
      <c r="F329" s="3">
        <f t="shared" si="134"/>
        <v>1</v>
      </c>
      <c r="G329" s="3">
        <f t="shared" si="138"/>
        <v>17.2</v>
      </c>
      <c r="H329" s="3" t="str">
        <f t="shared" si="138"/>
        <v>44/12</v>
      </c>
      <c r="I329" s="3">
        <f t="shared" si="138"/>
        <v>0.99</v>
      </c>
      <c r="J329" s="9">
        <f t="shared" si="133"/>
        <v>935.92934704976074</v>
      </c>
      <c r="K329" s="7">
        <f t="shared" si="136"/>
        <v>16.097984769255884</v>
      </c>
      <c r="L329" s="7">
        <f t="shared" si="137"/>
        <v>58.435684712398754</v>
      </c>
    </row>
    <row r="330" spans="2:12" x14ac:dyDescent="0.25">
      <c r="B330" s="3">
        <v>2016</v>
      </c>
      <c r="C330" s="6">
        <v>36071.490942028977</v>
      </c>
      <c r="D330" s="3">
        <f t="shared" si="139"/>
        <v>0.61099999999999999</v>
      </c>
      <c r="E330" s="3" t="str">
        <f t="shared" si="139"/>
        <v>41,868*10^-3</v>
      </c>
      <c r="F330" s="3">
        <f t="shared" si="134"/>
        <v>1</v>
      </c>
      <c r="G330" s="3">
        <f t="shared" si="138"/>
        <v>17.2</v>
      </c>
      <c r="H330" s="3" t="str">
        <f t="shared" si="138"/>
        <v>44/12</v>
      </c>
      <c r="I330" s="3">
        <f t="shared" si="138"/>
        <v>0.99</v>
      </c>
      <c r="J330" s="9">
        <f t="shared" si="133"/>
        <v>922.75736266689114</v>
      </c>
      <c r="K330" s="7">
        <f t="shared" si="136"/>
        <v>15.871426637870528</v>
      </c>
      <c r="L330" s="7">
        <f t="shared" si="137"/>
        <v>57.613278695469909</v>
      </c>
    </row>
    <row r="331" spans="2:12" x14ac:dyDescent="0.25">
      <c r="B331" s="3">
        <v>2017</v>
      </c>
      <c r="C331" s="6">
        <v>36885.827492583085</v>
      </c>
      <c r="D331" s="3">
        <f t="shared" si="139"/>
        <v>0.61099999999999999</v>
      </c>
      <c r="E331" s="3" t="str">
        <f t="shared" si="139"/>
        <v>41,868*10^-3</v>
      </c>
      <c r="F331" s="3">
        <f t="shared" si="134"/>
        <v>1</v>
      </c>
      <c r="G331" s="3">
        <f t="shared" si="138"/>
        <v>17.2</v>
      </c>
      <c r="H331" s="3" t="str">
        <f t="shared" si="138"/>
        <v>44/12</v>
      </c>
      <c r="I331" s="3">
        <f t="shared" si="138"/>
        <v>0.99</v>
      </c>
      <c r="J331" s="9">
        <f t="shared" si="133"/>
        <v>943.58918935573524</v>
      </c>
      <c r="K331" s="7">
        <f t="shared" si="136"/>
        <v>16.229734056918645</v>
      </c>
      <c r="L331" s="7">
        <f t="shared" si="137"/>
        <v>58.913934626614569</v>
      </c>
    </row>
    <row r="333" spans="2:12" ht="15.75" x14ac:dyDescent="0.25">
      <c r="B333" s="1" t="s">
        <v>12</v>
      </c>
    </row>
    <row r="334" spans="2:12" x14ac:dyDescent="0.25">
      <c r="B334" s="4" t="s">
        <v>5</v>
      </c>
      <c r="C334" s="5" t="s">
        <v>0</v>
      </c>
      <c r="D334" s="4" t="s">
        <v>1</v>
      </c>
      <c r="E334" s="4" t="s">
        <v>19</v>
      </c>
      <c r="F334" s="4" t="s">
        <v>2</v>
      </c>
      <c r="G334" s="4" t="s">
        <v>22</v>
      </c>
      <c r="H334" s="4" t="s">
        <v>20</v>
      </c>
      <c r="I334" s="4" t="s">
        <v>58</v>
      </c>
      <c r="J334" s="4" t="s">
        <v>55</v>
      </c>
      <c r="K334" s="4" t="s">
        <v>61</v>
      </c>
      <c r="L334" s="4" t="s">
        <v>62</v>
      </c>
    </row>
    <row r="335" spans="2:12" x14ac:dyDescent="0.25">
      <c r="B335" s="3">
        <v>2005</v>
      </c>
      <c r="C335" s="6">
        <v>0</v>
      </c>
      <c r="D335" s="3">
        <v>0.95899999999999996</v>
      </c>
      <c r="E335" s="3" t="s">
        <v>52</v>
      </c>
      <c r="F335" s="3">
        <v>1</v>
      </c>
      <c r="G335" s="3">
        <v>21.1</v>
      </c>
      <c r="H335" s="3" t="s">
        <v>21</v>
      </c>
      <c r="I335" s="3">
        <v>0.99</v>
      </c>
      <c r="J335" s="9">
        <f t="shared" ref="J335:J347" si="140">C335*D335*0.041868*F335</f>
        <v>0</v>
      </c>
      <c r="K335" s="7">
        <f>J335*G335*0.001</f>
        <v>0</v>
      </c>
      <c r="L335" s="7">
        <f>K335*3.66666666666666*I335</f>
        <v>0</v>
      </c>
    </row>
    <row r="336" spans="2:12" x14ac:dyDescent="0.25">
      <c r="B336" s="3">
        <v>2006</v>
      </c>
      <c r="C336" s="6">
        <v>0</v>
      </c>
      <c r="D336" s="3">
        <v>0.95899999999999996</v>
      </c>
      <c r="E336" s="3" t="str">
        <f t="shared" ref="E336:F347" si="141">E335</f>
        <v>41,868*10^-3</v>
      </c>
      <c r="F336" s="3">
        <v>1</v>
      </c>
      <c r="G336" s="3">
        <f>G335</f>
        <v>21.1</v>
      </c>
      <c r="H336" s="3" t="s">
        <v>21</v>
      </c>
      <c r="I336" s="3">
        <f t="shared" ref="I336:I340" si="142">I335</f>
        <v>0.99</v>
      </c>
      <c r="J336" s="9">
        <f t="shared" si="140"/>
        <v>0</v>
      </c>
      <c r="K336" s="7">
        <f t="shared" ref="K336:K347" si="143">J336*G336*0.001</f>
        <v>0</v>
      </c>
      <c r="L336" s="7">
        <f t="shared" ref="L336:L347" si="144">K336*3.66666666666666*I336</f>
        <v>0</v>
      </c>
    </row>
    <row r="337" spans="2:12" x14ac:dyDescent="0.25">
      <c r="B337" s="3">
        <v>2007</v>
      </c>
      <c r="C337" s="25">
        <v>821.94</v>
      </c>
      <c r="D337" s="3">
        <v>0.95899999999999996</v>
      </c>
      <c r="E337" s="3" t="str">
        <f t="shared" si="141"/>
        <v>41,868*10^-3</v>
      </c>
      <c r="F337" s="3">
        <v>1</v>
      </c>
      <c r="G337" s="3">
        <f t="shared" ref="G337:I347" si="145">G336</f>
        <v>21.1</v>
      </c>
      <c r="H337" s="3" t="s">
        <v>21</v>
      </c>
      <c r="I337" s="3">
        <f t="shared" si="142"/>
        <v>0.99</v>
      </c>
      <c r="J337" s="9">
        <f t="shared" si="140"/>
        <v>33.00205157928</v>
      </c>
      <c r="K337" s="7">
        <f t="shared" si="143"/>
        <v>0.69634328832280801</v>
      </c>
      <c r="L337" s="7">
        <f t="shared" si="144"/>
        <v>2.5277261366117885</v>
      </c>
    </row>
    <row r="338" spans="2:12" x14ac:dyDescent="0.25">
      <c r="B338" s="3">
        <v>2008</v>
      </c>
      <c r="C338" s="25">
        <v>28.476621828277576</v>
      </c>
      <c r="D338" s="3">
        <v>0.95899999999999996</v>
      </c>
      <c r="E338" s="3" t="str">
        <f t="shared" si="141"/>
        <v>41,868*10^-3</v>
      </c>
      <c r="F338" s="3">
        <v>1</v>
      </c>
      <c r="G338" s="3">
        <f t="shared" si="145"/>
        <v>21.1</v>
      </c>
      <c r="H338" s="3" t="s">
        <v>21</v>
      </c>
      <c r="I338" s="3">
        <f t="shared" si="142"/>
        <v>0.99</v>
      </c>
      <c r="J338" s="9">
        <f t="shared" si="140"/>
        <v>1.1433765753953662</v>
      </c>
      <c r="K338" s="7">
        <f t="shared" si="143"/>
        <v>2.4125245740842228E-2</v>
      </c>
      <c r="L338" s="7">
        <f t="shared" si="144"/>
        <v>8.757464203925712E-2</v>
      </c>
    </row>
    <row r="339" spans="2:12" x14ac:dyDescent="0.25">
      <c r="B339" s="3">
        <v>2009</v>
      </c>
      <c r="C339" s="6">
        <v>0</v>
      </c>
      <c r="D339" s="3">
        <v>0.95899999999999996</v>
      </c>
      <c r="E339" s="3" t="str">
        <f t="shared" si="141"/>
        <v>41,868*10^-3</v>
      </c>
      <c r="F339" s="3">
        <v>1</v>
      </c>
      <c r="G339" s="3">
        <f t="shared" si="145"/>
        <v>21.1</v>
      </c>
      <c r="H339" s="3" t="s">
        <v>21</v>
      </c>
      <c r="I339" s="3">
        <f t="shared" si="142"/>
        <v>0.99</v>
      </c>
      <c r="J339" s="9">
        <f t="shared" si="140"/>
        <v>0</v>
      </c>
      <c r="K339" s="7">
        <f t="shared" si="143"/>
        <v>0</v>
      </c>
      <c r="L339" s="7">
        <f t="shared" si="144"/>
        <v>0</v>
      </c>
    </row>
    <row r="340" spans="2:12" x14ac:dyDescent="0.25">
      <c r="B340" s="3">
        <v>2010</v>
      </c>
      <c r="C340" s="6">
        <v>133.78</v>
      </c>
      <c r="D340" s="3">
        <v>0.95699999999999996</v>
      </c>
      <c r="E340" s="3" t="str">
        <f t="shared" si="141"/>
        <v>41,868*10^-3</v>
      </c>
      <c r="F340" s="3">
        <f>F339</f>
        <v>1</v>
      </c>
      <c r="G340" s="3">
        <f t="shared" si="145"/>
        <v>21.1</v>
      </c>
      <c r="H340" s="3" t="str">
        <f>H339</f>
        <v>44/12</v>
      </c>
      <c r="I340" s="3">
        <f t="shared" si="142"/>
        <v>0.99</v>
      </c>
      <c r="J340" s="9">
        <f t="shared" si="140"/>
        <v>5.36025369528</v>
      </c>
      <c r="K340" s="7">
        <f t="shared" si="143"/>
        <v>0.11310135297040801</v>
      </c>
      <c r="L340" s="7">
        <f t="shared" si="144"/>
        <v>0.41055791128258035</v>
      </c>
    </row>
    <row r="341" spans="2:12" x14ac:dyDescent="0.25">
      <c r="B341" s="3">
        <v>2011</v>
      </c>
      <c r="C341" s="6">
        <v>0</v>
      </c>
      <c r="D341" s="3">
        <f>D340</f>
        <v>0.95699999999999996</v>
      </c>
      <c r="E341" s="3" t="str">
        <f t="shared" si="141"/>
        <v>41,868*10^-3</v>
      </c>
      <c r="F341" s="3">
        <f>F340</f>
        <v>1</v>
      </c>
      <c r="G341" s="3">
        <f t="shared" si="145"/>
        <v>21.1</v>
      </c>
      <c r="H341" s="3" t="str">
        <f t="shared" si="145"/>
        <v>44/12</v>
      </c>
      <c r="I341" s="3">
        <f t="shared" si="145"/>
        <v>0.99</v>
      </c>
      <c r="J341" s="9">
        <f t="shared" si="140"/>
        <v>0</v>
      </c>
      <c r="K341" s="7">
        <f t="shared" si="143"/>
        <v>0</v>
      </c>
      <c r="L341" s="7">
        <f t="shared" si="144"/>
        <v>0</v>
      </c>
    </row>
    <row r="342" spans="2:12" x14ac:dyDescent="0.25">
      <c r="B342" s="3">
        <v>2012</v>
      </c>
      <c r="C342" s="6">
        <v>317.89999999999998</v>
      </c>
      <c r="D342" s="3">
        <f t="shared" ref="D342:E347" si="146">D341</f>
        <v>0.95699999999999996</v>
      </c>
      <c r="E342" s="3" t="str">
        <f t="shared" si="141"/>
        <v>41,868*10^-3</v>
      </c>
      <c r="F342" s="3">
        <f t="shared" si="141"/>
        <v>1</v>
      </c>
      <c r="G342" s="3">
        <f t="shared" si="145"/>
        <v>21.1</v>
      </c>
      <c r="H342" s="3" t="str">
        <f t="shared" si="145"/>
        <v>44/12</v>
      </c>
      <c r="I342" s="3">
        <f t="shared" si="145"/>
        <v>0.99</v>
      </c>
      <c r="J342" s="9">
        <f t="shared" si="140"/>
        <v>12.737514200399998</v>
      </c>
      <c r="K342" s="7">
        <f t="shared" si="143"/>
        <v>0.26876154962844001</v>
      </c>
      <c r="L342" s="7">
        <f t="shared" si="144"/>
        <v>0.97560442515123547</v>
      </c>
    </row>
    <row r="343" spans="2:12" x14ac:dyDescent="0.25">
      <c r="B343" s="3">
        <v>2013</v>
      </c>
      <c r="C343" s="6">
        <v>0</v>
      </c>
      <c r="D343" s="3">
        <f t="shared" si="146"/>
        <v>0.95699999999999996</v>
      </c>
      <c r="E343" s="3" t="str">
        <f t="shared" si="141"/>
        <v>41,868*10^-3</v>
      </c>
      <c r="F343" s="3">
        <f t="shared" si="141"/>
        <v>1</v>
      </c>
      <c r="G343" s="3">
        <f t="shared" si="145"/>
        <v>21.1</v>
      </c>
      <c r="H343" s="3" t="str">
        <f t="shared" si="145"/>
        <v>44/12</v>
      </c>
      <c r="I343" s="3">
        <f t="shared" si="145"/>
        <v>0.99</v>
      </c>
      <c r="J343" s="9">
        <f t="shared" si="140"/>
        <v>0</v>
      </c>
      <c r="K343" s="7">
        <f t="shared" si="143"/>
        <v>0</v>
      </c>
      <c r="L343" s="7">
        <f t="shared" si="144"/>
        <v>0</v>
      </c>
    </row>
    <row r="344" spans="2:12" x14ac:dyDescent="0.25">
      <c r="B344" s="3">
        <v>2014</v>
      </c>
      <c r="C344" s="6">
        <v>0</v>
      </c>
      <c r="D344" s="3">
        <f t="shared" si="146"/>
        <v>0.95699999999999996</v>
      </c>
      <c r="E344" s="3" t="str">
        <f t="shared" si="146"/>
        <v>41,868*10^-3</v>
      </c>
      <c r="F344" s="3">
        <f t="shared" si="141"/>
        <v>1</v>
      </c>
      <c r="G344" s="3">
        <f t="shared" si="145"/>
        <v>21.1</v>
      </c>
      <c r="H344" s="3" t="str">
        <f t="shared" si="145"/>
        <v>44/12</v>
      </c>
      <c r="I344" s="3">
        <f t="shared" si="145"/>
        <v>0.99</v>
      </c>
      <c r="J344" s="9">
        <f t="shared" si="140"/>
        <v>0</v>
      </c>
      <c r="K344" s="7">
        <f t="shared" si="143"/>
        <v>0</v>
      </c>
      <c r="L344" s="7">
        <f t="shared" si="144"/>
        <v>0</v>
      </c>
    </row>
    <row r="345" spans="2:12" x14ac:dyDescent="0.25">
      <c r="B345" s="3">
        <v>2015</v>
      </c>
      <c r="C345" s="6">
        <v>0</v>
      </c>
      <c r="D345" s="3">
        <f t="shared" si="146"/>
        <v>0.95699999999999996</v>
      </c>
      <c r="E345" s="3" t="str">
        <f t="shared" si="146"/>
        <v>41,868*10^-3</v>
      </c>
      <c r="F345" s="3">
        <f t="shared" si="141"/>
        <v>1</v>
      </c>
      <c r="G345" s="3">
        <f t="shared" si="145"/>
        <v>21.1</v>
      </c>
      <c r="H345" s="3" t="str">
        <f t="shared" si="145"/>
        <v>44/12</v>
      </c>
      <c r="I345" s="3">
        <f t="shared" si="145"/>
        <v>0.99</v>
      </c>
      <c r="J345" s="9">
        <f t="shared" si="140"/>
        <v>0</v>
      </c>
      <c r="K345" s="7">
        <f t="shared" si="143"/>
        <v>0</v>
      </c>
      <c r="L345" s="7">
        <f t="shared" si="144"/>
        <v>0</v>
      </c>
    </row>
    <row r="346" spans="2:12" x14ac:dyDescent="0.25">
      <c r="B346" s="3">
        <v>2016</v>
      </c>
      <c r="C346" s="6">
        <v>0</v>
      </c>
      <c r="D346" s="3">
        <f t="shared" si="146"/>
        <v>0.95699999999999996</v>
      </c>
      <c r="E346" s="3" t="str">
        <f t="shared" si="146"/>
        <v>41,868*10^-3</v>
      </c>
      <c r="F346" s="3">
        <f t="shared" si="141"/>
        <v>1</v>
      </c>
      <c r="G346" s="3">
        <f t="shared" si="145"/>
        <v>21.1</v>
      </c>
      <c r="H346" s="3" t="str">
        <f t="shared" si="145"/>
        <v>44/12</v>
      </c>
      <c r="I346" s="3">
        <f t="shared" si="145"/>
        <v>0.99</v>
      </c>
      <c r="J346" s="9">
        <f t="shared" si="140"/>
        <v>0</v>
      </c>
      <c r="K346" s="7">
        <f t="shared" si="143"/>
        <v>0</v>
      </c>
      <c r="L346" s="7">
        <f t="shared" si="144"/>
        <v>0</v>
      </c>
    </row>
    <row r="347" spans="2:12" x14ac:dyDescent="0.25">
      <c r="B347" s="3">
        <v>2017</v>
      </c>
      <c r="C347" s="6">
        <v>0</v>
      </c>
      <c r="D347" s="3">
        <f t="shared" si="146"/>
        <v>0.95699999999999996</v>
      </c>
      <c r="E347" s="3" t="str">
        <f t="shared" si="146"/>
        <v>41,868*10^-3</v>
      </c>
      <c r="F347" s="3">
        <f t="shared" si="141"/>
        <v>1</v>
      </c>
      <c r="G347" s="3">
        <f t="shared" si="145"/>
        <v>21.1</v>
      </c>
      <c r="H347" s="3" t="str">
        <f t="shared" si="145"/>
        <v>44/12</v>
      </c>
      <c r="I347" s="3">
        <f t="shared" si="145"/>
        <v>0.99</v>
      </c>
      <c r="J347" s="9">
        <f t="shared" si="140"/>
        <v>0</v>
      </c>
      <c r="K347" s="7">
        <f t="shared" si="143"/>
        <v>0</v>
      </c>
      <c r="L347" s="7">
        <f t="shared" si="144"/>
        <v>0</v>
      </c>
    </row>
    <row r="349" spans="2:12" ht="15.75" x14ac:dyDescent="0.25">
      <c r="B349" s="1" t="s">
        <v>48</v>
      </c>
    </row>
    <row r="350" spans="2:12" x14ac:dyDescent="0.25">
      <c r="B350" s="4" t="s">
        <v>5</v>
      </c>
      <c r="C350" s="5" t="s">
        <v>0</v>
      </c>
      <c r="D350" s="4" t="s">
        <v>1</v>
      </c>
      <c r="E350" s="4" t="s">
        <v>19</v>
      </c>
      <c r="F350" s="4" t="s">
        <v>2</v>
      </c>
      <c r="G350" s="4" t="s">
        <v>22</v>
      </c>
      <c r="H350" s="4" t="s">
        <v>20</v>
      </c>
      <c r="I350" s="4" t="s">
        <v>58</v>
      </c>
      <c r="J350" s="4" t="s">
        <v>55</v>
      </c>
      <c r="K350" s="4" t="s">
        <v>61</v>
      </c>
      <c r="L350" s="4" t="s">
        <v>62</v>
      </c>
    </row>
    <row r="351" spans="2:12" x14ac:dyDescent="0.25">
      <c r="B351" s="3">
        <v>2005</v>
      </c>
      <c r="C351" s="25">
        <v>169085.83</v>
      </c>
      <c r="D351" s="3">
        <v>0.84799999999999998</v>
      </c>
      <c r="E351" s="3" t="s">
        <v>52</v>
      </c>
      <c r="F351" s="3">
        <v>1</v>
      </c>
      <c r="G351" s="3">
        <v>20.2</v>
      </c>
      <c r="H351" s="3" t="s">
        <v>21</v>
      </c>
      <c r="I351" s="3">
        <v>0.99</v>
      </c>
      <c r="J351" s="9">
        <f t="shared" ref="J351:J363" si="147">C351*D351*0.041868*F351</f>
        <v>6003.2341298131196</v>
      </c>
      <c r="K351" s="7">
        <f>J351*G351*0.001</f>
        <v>121.26532942222501</v>
      </c>
      <c r="L351" s="7">
        <f>K351*3.66666666666666*I351</f>
        <v>440.19314580267593</v>
      </c>
    </row>
    <row r="352" spans="2:12" x14ac:dyDescent="0.25">
      <c r="B352" s="3">
        <v>2006</v>
      </c>
      <c r="C352" s="25">
        <v>131981.48200000002</v>
      </c>
      <c r="D352" s="3">
        <v>0.84799999999999998</v>
      </c>
      <c r="E352" s="3" t="str">
        <f t="shared" ref="E352:F363" si="148">E351</f>
        <v>41,868*10^-3</v>
      </c>
      <c r="F352" s="3">
        <v>1</v>
      </c>
      <c r="G352" s="3">
        <f>G351</f>
        <v>20.2</v>
      </c>
      <c r="H352" s="3" t="s">
        <v>21</v>
      </c>
      <c r="I352" s="3">
        <f t="shared" ref="I352:I356" si="149">I351</f>
        <v>0.99</v>
      </c>
      <c r="J352" s="9">
        <f t="shared" si="147"/>
        <v>4685.8789837428494</v>
      </c>
      <c r="K352" s="7">
        <f t="shared" ref="K352:K363" si="150">J352*G352*0.001</f>
        <v>94.654755471605569</v>
      </c>
      <c r="L352" s="7">
        <f t="shared" ref="L352:L363" si="151">K352*3.66666666666666*I352</f>
        <v>343.59676236192757</v>
      </c>
    </row>
    <row r="353" spans="2:12" x14ac:dyDescent="0.25">
      <c r="B353" s="3">
        <v>2007</v>
      </c>
      <c r="C353" s="25">
        <v>123674.45800254137</v>
      </c>
      <c r="D353" s="3">
        <v>0.84799999999999998</v>
      </c>
      <c r="E353" s="3" t="str">
        <f t="shared" si="148"/>
        <v>41,868*10^-3</v>
      </c>
      <c r="F353" s="3">
        <v>1</v>
      </c>
      <c r="G353" s="3">
        <f t="shared" ref="G353:I363" si="152">G352</f>
        <v>20.2</v>
      </c>
      <c r="H353" s="3" t="s">
        <v>21</v>
      </c>
      <c r="I353" s="3">
        <f t="shared" si="149"/>
        <v>0.99</v>
      </c>
      <c r="J353" s="9">
        <f t="shared" si="147"/>
        <v>4390.9458720875409</v>
      </c>
      <c r="K353" s="7">
        <f t="shared" si="150"/>
        <v>88.697106616168327</v>
      </c>
      <c r="L353" s="7">
        <f t="shared" si="151"/>
        <v>321.97049701669044</v>
      </c>
    </row>
    <row r="354" spans="2:12" x14ac:dyDescent="0.25">
      <c r="B354" s="3">
        <v>2008</v>
      </c>
      <c r="C354" s="25">
        <v>128170.73496508473</v>
      </c>
      <c r="D354" s="3">
        <v>0.84799999999999998</v>
      </c>
      <c r="E354" s="3" t="str">
        <f t="shared" si="148"/>
        <v>41,868*10^-3</v>
      </c>
      <c r="F354" s="3">
        <v>1</v>
      </c>
      <c r="G354" s="3">
        <f t="shared" si="152"/>
        <v>20.2</v>
      </c>
      <c r="H354" s="3" t="s">
        <v>21</v>
      </c>
      <c r="I354" s="3">
        <f t="shared" si="149"/>
        <v>0.99</v>
      </c>
      <c r="J354" s="9">
        <f t="shared" si="147"/>
        <v>4550.5819771274064</v>
      </c>
      <c r="K354" s="7">
        <f t="shared" si="150"/>
        <v>91.9217559379736</v>
      </c>
      <c r="L354" s="7">
        <f t="shared" si="151"/>
        <v>333.67597405484355</v>
      </c>
    </row>
    <row r="355" spans="2:12" x14ac:dyDescent="0.25">
      <c r="B355" s="3">
        <v>2009</v>
      </c>
      <c r="C355" s="6">
        <v>126871.82238035659</v>
      </c>
      <c r="D355" s="3">
        <v>0.84799999999999998</v>
      </c>
      <c r="E355" s="3" t="str">
        <f t="shared" si="148"/>
        <v>41,868*10^-3</v>
      </c>
      <c r="F355" s="3">
        <v>1</v>
      </c>
      <c r="G355" s="3">
        <f t="shared" si="152"/>
        <v>20.2</v>
      </c>
      <c r="H355" s="3" t="s">
        <v>21</v>
      </c>
      <c r="I355" s="3">
        <f t="shared" si="149"/>
        <v>0.99</v>
      </c>
      <c r="J355" s="9">
        <f t="shared" si="147"/>
        <v>4504.4653015888125</v>
      </c>
      <c r="K355" s="7">
        <f t="shared" si="150"/>
        <v>90.990199092094016</v>
      </c>
      <c r="L355" s="7">
        <f t="shared" si="151"/>
        <v>330.29442270430064</v>
      </c>
    </row>
    <row r="356" spans="2:12" x14ac:dyDescent="0.25">
      <c r="B356" s="3">
        <v>2010</v>
      </c>
      <c r="C356" s="6">
        <v>152199.16719908817</v>
      </c>
      <c r="D356" s="3">
        <f>D355</f>
        <v>0.84799999999999998</v>
      </c>
      <c r="E356" s="3" t="str">
        <f t="shared" si="148"/>
        <v>41,868*10^-3</v>
      </c>
      <c r="F356" s="3">
        <f>F355</f>
        <v>1</v>
      </c>
      <c r="G356" s="3">
        <f t="shared" si="152"/>
        <v>20.2</v>
      </c>
      <c r="H356" s="3" t="str">
        <f>H355</f>
        <v>44/12</v>
      </c>
      <c r="I356" s="3">
        <f t="shared" si="149"/>
        <v>0.99</v>
      </c>
      <c r="J356" s="9">
        <f t="shared" si="147"/>
        <v>5403.6889729831273</v>
      </c>
      <c r="K356" s="7">
        <f t="shared" si="150"/>
        <v>109.15451725425916</v>
      </c>
      <c r="L356" s="7">
        <f t="shared" si="151"/>
        <v>396.23089763295997</v>
      </c>
    </row>
    <row r="357" spans="2:12" x14ac:dyDescent="0.25">
      <c r="B357" s="3">
        <v>2011</v>
      </c>
      <c r="C357" s="6">
        <v>157630.98584996045</v>
      </c>
      <c r="D357" s="3">
        <f t="shared" ref="D357:E363" si="153">D356</f>
        <v>0.84799999999999998</v>
      </c>
      <c r="E357" s="3" t="str">
        <f t="shared" si="148"/>
        <v>41,868*10^-3</v>
      </c>
      <c r="F357" s="3">
        <f t="shared" si="148"/>
        <v>1</v>
      </c>
      <c r="G357" s="3">
        <f t="shared" si="152"/>
        <v>20.2</v>
      </c>
      <c r="H357" s="3" t="str">
        <f t="shared" si="152"/>
        <v>44/12</v>
      </c>
      <c r="I357" s="3">
        <f t="shared" si="152"/>
        <v>0.99</v>
      </c>
      <c r="J357" s="9">
        <f t="shared" si="147"/>
        <v>5596.5406100000901</v>
      </c>
      <c r="K357" s="7">
        <f t="shared" si="150"/>
        <v>113.05012032200182</v>
      </c>
      <c r="L357" s="7">
        <f t="shared" si="151"/>
        <v>410.37193676886585</v>
      </c>
    </row>
    <row r="358" spans="2:12" x14ac:dyDescent="0.25">
      <c r="B358" s="3">
        <v>2012</v>
      </c>
      <c r="C358" s="6">
        <v>214874.33715499492</v>
      </c>
      <c r="D358" s="3">
        <f t="shared" si="153"/>
        <v>0.84799999999999998</v>
      </c>
      <c r="E358" s="3" t="str">
        <f t="shared" si="148"/>
        <v>41,868*10^-3</v>
      </c>
      <c r="F358" s="3">
        <f t="shared" si="148"/>
        <v>1</v>
      </c>
      <c r="G358" s="3">
        <f t="shared" si="152"/>
        <v>20.2</v>
      </c>
      <c r="H358" s="3" t="str">
        <f t="shared" si="152"/>
        <v>44/12</v>
      </c>
      <c r="I358" s="3">
        <f t="shared" si="152"/>
        <v>0.99</v>
      </c>
      <c r="J358" s="9">
        <f t="shared" si="147"/>
        <v>7628.9122183085183</v>
      </c>
      <c r="K358" s="7">
        <f t="shared" si="150"/>
        <v>154.10402680983205</v>
      </c>
      <c r="L358" s="7">
        <f t="shared" si="151"/>
        <v>559.39761731968929</v>
      </c>
    </row>
    <row r="359" spans="2:12" x14ac:dyDescent="0.25">
      <c r="B359" s="3">
        <v>2013</v>
      </c>
      <c r="C359" s="6">
        <v>157363.62300000002</v>
      </c>
      <c r="D359" s="3">
        <f t="shared" si="153"/>
        <v>0.84799999999999998</v>
      </c>
      <c r="E359" s="3" t="str">
        <f t="shared" si="148"/>
        <v>41,868*10^-3</v>
      </c>
      <c r="F359" s="3">
        <f t="shared" si="148"/>
        <v>1</v>
      </c>
      <c r="G359" s="3">
        <f t="shared" si="152"/>
        <v>20.2</v>
      </c>
      <c r="H359" s="3" t="str">
        <f t="shared" si="152"/>
        <v>44/12</v>
      </c>
      <c r="I359" s="3">
        <f t="shared" si="152"/>
        <v>0.99</v>
      </c>
      <c r="J359" s="9">
        <f t="shared" si="147"/>
        <v>5587.0481422638723</v>
      </c>
      <c r="K359" s="7">
        <f t="shared" si="150"/>
        <v>112.85837247373021</v>
      </c>
      <c r="L359" s="7">
        <f t="shared" si="151"/>
        <v>409.67589207963988</v>
      </c>
    </row>
    <row r="360" spans="2:12" x14ac:dyDescent="0.25">
      <c r="B360" s="3">
        <v>2014</v>
      </c>
      <c r="C360" s="6">
        <v>166990.18899999998</v>
      </c>
      <c r="D360" s="3">
        <f t="shared" si="153"/>
        <v>0.84799999999999998</v>
      </c>
      <c r="E360" s="3" t="str">
        <f t="shared" si="153"/>
        <v>41,868*10^-3</v>
      </c>
      <c r="F360" s="3">
        <f t="shared" si="148"/>
        <v>1</v>
      </c>
      <c r="G360" s="3">
        <f t="shared" si="152"/>
        <v>20.2</v>
      </c>
      <c r="H360" s="3" t="str">
        <f t="shared" si="152"/>
        <v>44/12</v>
      </c>
      <c r="I360" s="3">
        <f t="shared" si="152"/>
        <v>0.99</v>
      </c>
      <c r="J360" s="9">
        <f t="shared" si="147"/>
        <v>5928.830357628095</v>
      </c>
      <c r="K360" s="7">
        <f t="shared" si="150"/>
        <v>119.76237322408751</v>
      </c>
      <c r="L360" s="7">
        <f t="shared" si="151"/>
        <v>434.73741480343688</v>
      </c>
    </row>
    <row r="361" spans="2:12" x14ac:dyDescent="0.25">
      <c r="B361" s="3">
        <v>2015</v>
      </c>
      <c r="C361" s="6">
        <v>160460.60203133736</v>
      </c>
      <c r="D361" s="3">
        <f t="shared" si="153"/>
        <v>0.84799999999999998</v>
      </c>
      <c r="E361" s="3" t="str">
        <f t="shared" si="153"/>
        <v>41,868*10^-3</v>
      </c>
      <c r="F361" s="3">
        <f t="shared" si="148"/>
        <v>1</v>
      </c>
      <c r="G361" s="3">
        <f t="shared" si="152"/>
        <v>20.2</v>
      </c>
      <c r="H361" s="3" t="str">
        <f t="shared" si="152"/>
        <v>44/12</v>
      </c>
      <c r="I361" s="3">
        <f t="shared" si="152"/>
        <v>0.99</v>
      </c>
      <c r="J361" s="9">
        <f t="shared" si="147"/>
        <v>5697.0034839991322</v>
      </c>
      <c r="K361" s="7">
        <f t="shared" si="150"/>
        <v>115.07947037678247</v>
      </c>
      <c r="L361" s="7">
        <f t="shared" si="151"/>
        <v>417.73847746771958</v>
      </c>
    </row>
    <row r="362" spans="2:12" x14ac:dyDescent="0.25">
      <c r="B362" s="3">
        <v>2016</v>
      </c>
      <c r="C362" s="6">
        <v>157852.09299999996</v>
      </c>
      <c r="D362" s="3">
        <f t="shared" si="153"/>
        <v>0.84799999999999998</v>
      </c>
      <c r="E362" s="3" t="str">
        <f t="shared" si="153"/>
        <v>41,868*10^-3</v>
      </c>
      <c r="F362" s="3">
        <f t="shared" si="148"/>
        <v>1</v>
      </c>
      <c r="G362" s="3">
        <f t="shared" si="152"/>
        <v>20.2</v>
      </c>
      <c r="H362" s="3" t="str">
        <f t="shared" si="152"/>
        <v>44/12</v>
      </c>
      <c r="I362" s="3">
        <f t="shared" si="152"/>
        <v>0.99</v>
      </c>
      <c r="J362" s="9">
        <f t="shared" si="147"/>
        <v>5604.3908124059508</v>
      </c>
      <c r="K362" s="7">
        <f t="shared" si="150"/>
        <v>113.2086944106002</v>
      </c>
      <c r="L362" s="7">
        <f t="shared" si="151"/>
        <v>410.94756071047794</v>
      </c>
    </row>
    <row r="363" spans="2:12" x14ac:dyDescent="0.25">
      <c r="B363" s="3">
        <v>2017</v>
      </c>
      <c r="C363" s="6">
        <v>151127.05270127099</v>
      </c>
      <c r="D363" s="3">
        <f t="shared" si="153"/>
        <v>0.84799999999999998</v>
      </c>
      <c r="E363" s="3" t="str">
        <f t="shared" si="153"/>
        <v>41,868*10^-3</v>
      </c>
      <c r="F363" s="3">
        <f t="shared" si="148"/>
        <v>1</v>
      </c>
      <c r="G363" s="3">
        <f t="shared" si="152"/>
        <v>20.2</v>
      </c>
      <c r="H363" s="3" t="str">
        <f t="shared" si="152"/>
        <v>44/12</v>
      </c>
      <c r="I363" s="3">
        <f t="shared" si="152"/>
        <v>0.99</v>
      </c>
      <c r="J363" s="9">
        <f t="shared" si="147"/>
        <v>5365.6245512372989</v>
      </c>
      <c r="K363" s="7">
        <f t="shared" si="150"/>
        <v>108.38561593499344</v>
      </c>
      <c r="L363" s="7">
        <f t="shared" si="151"/>
        <v>393.43978584402544</v>
      </c>
    </row>
    <row r="365" spans="2:12" ht="15.75" x14ac:dyDescent="0.25">
      <c r="B365" s="1" t="s">
        <v>10</v>
      </c>
    </row>
    <row r="366" spans="2:12" x14ac:dyDescent="0.25">
      <c r="B366" s="4" t="s">
        <v>5</v>
      </c>
      <c r="C366" s="5" t="s">
        <v>0</v>
      </c>
      <c r="D366" s="4" t="s">
        <v>1</v>
      </c>
      <c r="E366" s="4" t="s">
        <v>19</v>
      </c>
      <c r="F366" s="4" t="s">
        <v>2</v>
      </c>
      <c r="G366" s="4" t="s">
        <v>22</v>
      </c>
      <c r="H366" s="4" t="s">
        <v>20</v>
      </c>
      <c r="I366" s="4" t="s">
        <v>58</v>
      </c>
      <c r="J366" s="4" t="s">
        <v>55</v>
      </c>
      <c r="K366" s="4" t="s">
        <v>61</v>
      </c>
      <c r="L366" s="4" t="s">
        <v>62</v>
      </c>
    </row>
    <row r="367" spans="2:12" x14ac:dyDescent="0.25">
      <c r="B367" s="3">
        <v>2005</v>
      </c>
      <c r="C367" s="25">
        <v>9722.9249999999993</v>
      </c>
      <c r="D367" s="3">
        <v>0.82199999999999995</v>
      </c>
      <c r="E367" s="3" t="s">
        <v>52</v>
      </c>
      <c r="F367" s="3">
        <v>1</v>
      </c>
      <c r="G367" s="3">
        <v>19.5</v>
      </c>
      <c r="H367" s="3" t="s">
        <v>21</v>
      </c>
      <c r="I367" s="3">
        <v>0.99</v>
      </c>
      <c r="J367" s="9">
        <f t="shared" ref="J367:J379" si="154">C367*D367*0.041868*F367</f>
        <v>334.61928644579996</v>
      </c>
      <c r="K367" s="7">
        <f>J367*G367*0.001</f>
        <v>6.5250760856930992</v>
      </c>
      <c r="L367" s="7">
        <f>K367*3.66666666666666*I367</f>
        <v>23.686026191065906</v>
      </c>
    </row>
    <row r="368" spans="2:12" x14ac:dyDescent="0.25">
      <c r="B368" s="3">
        <v>2006</v>
      </c>
      <c r="C368" s="25">
        <v>10605.512000000001</v>
      </c>
      <c r="D368" s="3">
        <v>0.82199999999999995</v>
      </c>
      <c r="E368" s="3" t="str">
        <f t="shared" ref="E368:F379" si="155">E367</f>
        <v>41,868*10^-3</v>
      </c>
      <c r="F368" s="3">
        <v>1</v>
      </c>
      <c r="G368" s="3">
        <f>G367</f>
        <v>19.5</v>
      </c>
      <c r="H368" s="3" t="s">
        <v>21</v>
      </c>
      <c r="I368" s="3">
        <f t="shared" ref="I368:I372" si="156">I367</f>
        <v>0.99</v>
      </c>
      <c r="J368" s="9">
        <f t="shared" si="154"/>
        <v>364.99395581395197</v>
      </c>
      <c r="K368" s="7">
        <f t="shared" ref="K368:K379" si="157">J368*G368*0.001</f>
        <v>7.1173821383720632</v>
      </c>
      <c r="L368" s="7">
        <f t="shared" ref="L368:L379" si="158">K368*3.66666666666666*I368</f>
        <v>25.836097162290542</v>
      </c>
    </row>
    <row r="369" spans="2:12" x14ac:dyDescent="0.25">
      <c r="B369" s="3">
        <v>2007</v>
      </c>
      <c r="C369" s="25">
        <v>13559.063000000002</v>
      </c>
      <c r="D369" s="3">
        <v>0.82199999999999995</v>
      </c>
      <c r="E369" s="3" t="str">
        <f t="shared" si="155"/>
        <v>41,868*10^-3</v>
      </c>
      <c r="F369" s="3">
        <v>1</v>
      </c>
      <c r="G369" s="3">
        <f t="shared" ref="G369:I379" si="159">G368</f>
        <v>19.5</v>
      </c>
      <c r="H369" s="3" t="s">
        <v>21</v>
      </c>
      <c r="I369" s="3">
        <f t="shared" si="156"/>
        <v>0.99</v>
      </c>
      <c r="J369" s="9">
        <f t="shared" si="154"/>
        <v>466.64187844024809</v>
      </c>
      <c r="K369" s="7">
        <f t="shared" si="157"/>
        <v>9.0995166295848371</v>
      </c>
      <c r="L369" s="7">
        <f t="shared" si="158"/>
        <v>33.031245365392898</v>
      </c>
    </row>
    <row r="370" spans="2:12" x14ac:dyDescent="0.25">
      <c r="B370" s="3">
        <v>2008</v>
      </c>
      <c r="C370" s="25">
        <v>12939.375999999998</v>
      </c>
      <c r="D370" s="3">
        <v>0.82199999999999995</v>
      </c>
      <c r="E370" s="3" t="str">
        <f t="shared" si="155"/>
        <v>41,868*10^-3</v>
      </c>
      <c r="F370" s="3">
        <v>1</v>
      </c>
      <c r="G370" s="3">
        <f t="shared" si="159"/>
        <v>19.5</v>
      </c>
      <c r="H370" s="3" t="s">
        <v>21</v>
      </c>
      <c r="I370" s="3">
        <f t="shared" si="156"/>
        <v>0.99</v>
      </c>
      <c r="J370" s="9">
        <f t="shared" si="154"/>
        <v>445.31504297049594</v>
      </c>
      <c r="K370" s="7">
        <f t="shared" si="157"/>
        <v>8.6836433379246696</v>
      </c>
      <c r="L370" s="7">
        <f t="shared" si="158"/>
        <v>31.521625316666491</v>
      </c>
    </row>
    <row r="371" spans="2:12" x14ac:dyDescent="0.25">
      <c r="B371" s="3">
        <v>2009</v>
      </c>
      <c r="C371" s="6">
        <v>13546.165000000001</v>
      </c>
      <c r="D371" s="3">
        <v>0.82199999999999995</v>
      </c>
      <c r="E371" s="3" t="str">
        <f t="shared" si="155"/>
        <v>41,868*10^-3</v>
      </c>
      <c r="F371" s="3">
        <v>1</v>
      </c>
      <c r="G371" s="3">
        <f t="shared" si="159"/>
        <v>19.5</v>
      </c>
      <c r="H371" s="3" t="s">
        <v>21</v>
      </c>
      <c r="I371" s="3">
        <f t="shared" si="156"/>
        <v>0.99</v>
      </c>
      <c r="J371" s="9">
        <f t="shared" si="154"/>
        <v>466.19798737284003</v>
      </c>
      <c r="K371" s="7">
        <f t="shared" si="157"/>
        <v>9.0908607537703805</v>
      </c>
      <c r="L371" s="7">
        <f t="shared" si="158"/>
        <v>32.999824536186424</v>
      </c>
    </row>
    <row r="372" spans="2:12" x14ac:dyDescent="0.25">
      <c r="B372" s="3">
        <v>2010</v>
      </c>
      <c r="C372" s="6">
        <v>14056.088</v>
      </c>
      <c r="D372" s="3">
        <f>D371</f>
        <v>0.82199999999999995</v>
      </c>
      <c r="E372" s="3" t="str">
        <f t="shared" si="155"/>
        <v>41,868*10^-3</v>
      </c>
      <c r="F372" s="3">
        <f>F371</f>
        <v>1</v>
      </c>
      <c r="G372" s="3">
        <f t="shared" si="159"/>
        <v>19.5</v>
      </c>
      <c r="H372" s="3" t="str">
        <f>H371</f>
        <v>44/12</v>
      </c>
      <c r="I372" s="3">
        <f t="shared" si="156"/>
        <v>0.99</v>
      </c>
      <c r="J372" s="9">
        <f t="shared" si="154"/>
        <v>483.74724033964799</v>
      </c>
      <c r="K372" s="7">
        <f t="shared" si="157"/>
        <v>9.4330711866231365</v>
      </c>
      <c r="L372" s="7">
        <f t="shared" si="158"/>
        <v>34.242048407441921</v>
      </c>
    </row>
    <row r="373" spans="2:12" x14ac:dyDescent="0.25">
      <c r="B373" s="3">
        <v>2011</v>
      </c>
      <c r="C373" s="6">
        <v>16737.928000000004</v>
      </c>
      <c r="D373" s="3">
        <f t="shared" ref="D373:E379" si="160">D372</f>
        <v>0.82199999999999995</v>
      </c>
      <c r="E373" s="3" t="str">
        <f t="shared" si="155"/>
        <v>41,868*10^-3</v>
      </c>
      <c r="F373" s="3">
        <f t="shared" si="155"/>
        <v>1</v>
      </c>
      <c r="G373" s="3">
        <f t="shared" si="159"/>
        <v>19.5</v>
      </c>
      <c r="H373" s="3" t="str">
        <f t="shared" si="159"/>
        <v>44/12</v>
      </c>
      <c r="I373" s="3">
        <f t="shared" si="159"/>
        <v>0.99</v>
      </c>
      <c r="J373" s="9">
        <f t="shared" si="154"/>
        <v>576.04409413228814</v>
      </c>
      <c r="K373" s="7">
        <f t="shared" si="157"/>
        <v>11.232859835579619</v>
      </c>
      <c r="L373" s="7">
        <f t="shared" si="158"/>
        <v>40.775281203153945</v>
      </c>
    </row>
    <row r="374" spans="2:12" x14ac:dyDescent="0.25">
      <c r="B374" s="3">
        <v>2012</v>
      </c>
      <c r="C374" s="6">
        <v>14139.526</v>
      </c>
      <c r="D374" s="3">
        <f t="shared" si="160"/>
        <v>0.82199999999999995</v>
      </c>
      <c r="E374" s="3" t="str">
        <f t="shared" si="155"/>
        <v>41,868*10^-3</v>
      </c>
      <c r="F374" s="3">
        <f t="shared" si="155"/>
        <v>1</v>
      </c>
      <c r="G374" s="3">
        <f t="shared" si="159"/>
        <v>19.5</v>
      </c>
      <c r="H374" s="3" t="str">
        <f t="shared" si="159"/>
        <v>44/12</v>
      </c>
      <c r="I374" s="3">
        <f t="shared" si="159"/>
        <v>0.99</v>
      </c>
      <c r="J374" s="9">
        <f t="shared" si="154"/>
        <v>486.61880049489599</v>
      </c>
      <c r="K374" s="7">
        <f t="shared" si="157"/>
        <v>9.4890666096504717</v>
      </c>
      <c r="L374" s="7">
        <f t="shared" si="158"/>
        <v>34.445311793031145</v>
      </c>
    </row>
    <row r="375" spans="2:12" x14ac:dyDescent="0.25">
      <c r="B375" s="3">
        <v>2013</v>
      </c>
      <c r="C375" s="6">
        <v>12211.925000000001</v>
      </c>
      <c r="D375" s="3">
        <f t="shared" si="160"/>
        <v>0.82199999999999995</v>
      </c>
      <c r="E375" s="3" t="str">
        <f t="shared" si="155"/>
        <v>41,868*10^-3</v>
      </c>
      <c r="F375" s="3">
        <f t="shared" si="155"/>
        <v>1</v>
      </c>
      <c r="G375" s="3">
        <f t="shared" si="159"/>
        <v>19.5</v>
      </c>
      <c r="H375" s="3" t="str">
        <f t="shared" si="159"/>
        <v>44/12</v>
      </c>
      <c r="I375" s="3">
        <f t="shared" si="159"/>
        <v>0.99</v>
      </c>
      <c r="J375" s="9">
        <f t="shared" si="154"/>
        <v>420.2794559898</v>
      </c>
      <c r="K375" s="7">
        <f t="shared" si="157"/>
        <v>8.1954493918011</v>
      </c>
      <c r="L375" s="7">
        <f t="shared" si="158"/>
        <v>29.749481292237935</v>
      </c>
    </row>
    <row r="376" spans="2:12" x14ac:dyDescent="0.25">
      <c r="B376" s="3">
        <v>2014</v>
      </c>
      <c r="C376" s="6">
        <v>12491.796</v>
      </c>
      <c r="D376" s="3">
        <f t="shared" si="160"/>
        <v>0.82199999999999995</v>
      </c>
      <c r="E376" s="3" t="str">
        <f t="shared" si="160"/>
        <v>41,868*10^-3</v>
      </c>
      <c r="F376" s="3">
        <f t="shared" si="155"/>
        <v>1</v>
      </c>
      <c r="G376" s="3">
        <f t="shared" si="159"/>
        <v>19.5</v>
      </c>
      <c r="H376" s="3" t="str">
        <f t="shared" si="159"/>
        <v>44/12</v>
      </c>
      <c r="I376" s="3">
        <f t="shared" si="159"/>
        <v>0.99</v>
      </c>
      <c r="J376" s="9">
        <f t="shared" si="154"/>
        <v>429.91135527081599</v>
      </c>
      <c r="K376" s="7">
        <f t="shared" si="157"/>
        <v>8.3832714277809117</v>
      </c>
      <c r="L376" s="7">
        <f t="shared" si="158"/>
        <v>30.431275282844652</v>
      </c>
    </row>
    <row r="377" spans="2:12" x14ac:dyDescent="0.25">
      <c r="B377" s="3">
        <v>2015</v>
      </c>
      <c r="C377" s="6">
        <v>9942.9930000000004</v>
      </c>
      <c r="D377" s="3">
        <f t="shared" si="160"/>
        <v>0.82199999999999995</v>
      </c>
      <c r="E377" s="3" t="str">
        <f t="shared" si="160"/>
        <v>41,868*10^-3</v>
      </c>
      <c r="F377" s="3">
        <f t="shared" si="155"/>
        <v>1</v>
      </c>
      <c r="G377" s="3">
        <f t="shared" si="159"/>
        <v>19.5</v>
      </c>
      <c r="H377" s="3" t="str">
        <f t="shared" si="159"/>
        <v>44/12</v>
      </c>
      <c r="I377" s="3">
        <f t="shared" si="159"/>
        <v>0.99</v>
      </c>
      <c r="J377" s="9">
        <f t="shared" si="154"/>
        <v>342.19303581952801</v>
      </c>
      <c r="K377" s="7">
        <f t="shared" si="157"/>
        <v>6.6727641984807962</v>
      </c>
      <c r="L377" s="7">
        <f t="shared" si="158"/>
        <v>24.222134040485244</v>
      </c>
    </row>
    <row r="378" spans="2:12" x14ac:dyDescent="0.25">
      <c r="B378" s="3">
        <v>2016</v>
      </c>
      <c r="C378" s="6">
        <v>9251.6549999999988</v>
      </c>
      <c r="D378" s="3">
        <f t="shared" si="160"/>
        <v>0.82199999999999995</v>
      </c>
      <c r="E378" s="3" t="str">
        <f t="shared" si="160"/>
        <v>41,868*10^-3</v>
      </c>
      <c r="F378" s="3">
        <f t="shared" si="155"/>
        <v>1</v>
      </c>
      <c r="G378" s="3">
        <f t="shared" si="159"/>
        <v>19.5</v>
      </c>
      <c r="H378" s="3" t="str">
        <f t="shared" si="159"/>
        <v>44/12</v>
      </c>
      <c r="I378" s="3">
        <f t="shared" si="159"/>
        <v>0.99</v>
      </c>
      <c r="J378" s="9">
        <f t="shared" si="154"/>
        <v>318.40029564587996</v>
      </c>
      <c r="K378" s="7">
        <f t="shared" si="157"/>
        <v>6.2088057650946595</v>
      </c>
      <c r="L378" s="7">
        <f t="shared" si="158"/>
        <v>22.537964927293572</v>
      </c>
    </row>
    <row r="379" spans="2:12" x14ac:dyDescent="0.25">
      <c r="B379" s="3">
        <v>2017</v>
      </c>
      <c r="C379" s="6">
        <v>11639.382000000001</v>
      </c>
      <c r="D379" s="3">
        <f t="shared" si="160"/>
        <v>0.82199999999999995</v>
      </c>
      <c r="E379" s="3" t="str">
        <f t="shared" si="160"/>
        <v>41,868*10^-3</v>
      </c>
      <c r="F379" s="3">
        <f t="shared" si="155"/>
        <v>1</v>
      </c>
      <c r="G379" s="3">
        <f t="shared" si="159"/>
        <v>19.5</v>
      </c>
      <c r="H379" s="3" t="str">
        <f t="shared" si="159"/>
        <v>44/12</v>
      </c>
      <c r="I379" s="3">
        <f t="shared" si="159"/>
        <v>0.99</v>
      </c>
      <c r="J379" s="9">
        <f t="shared" si="154"/>
        <v>400.57510466347208</v>
      </c>
      <c r="K379" s="7">
        <f t="shared" si="157"/>
        <v>7.8112145409377058</v>
      </c>
      <c r="L379" s="7">
        <f t="shared" si="158"/>
        <v>28.354708783603819</v>
      </c>
    </row>
    <row r="381" spans="2:12" ht="15.75" x14ac:dyDescent="0.25">
      <c r="B381" s="1" t="s">
        <v>11</v>
      </c>
    </row>
    <row r="382" spans="2:12" x14ac:dyDescent="0.25">
      <c r="B382" s="4" t="s">
        <v>5</v>
      </c>
      <c r="C382" s="5" t="s">
        <v>0</v>
      </c>
      <c r="D382" s="4" t="s">
        <v>1</v>
      </c>
      <c r="E382" s="4" t="s">
        <v>19</v>
      </c>
      <c r="F382" s="4" t="s">
        <v>2</v>
      </c>
      <c r="G382" s="4" t="s">
        <v>22</v>
      </c>
      <c r="H382" s="4" t="s">
        <v>20</v>
      </c>
      <c r="I382" s="4" t="s">
        <v>58</v>
      </c>
      <c r="J382" s="4" t="s">
        <v>55</v>
      </c>
      <c r="K382" s="4" t="s">
        <v>61</v>
      </c>
      <c r="L382" s="4" t="s">
        <v>62</v>
      </c>
    </row>
    <row r="383" spans="2:12" x14ac:dyDescent="0.25">
      <c r="B383" s="3">
        <v>2005</v>
      </c>
      <c r="C383" s="6">
        <v>0</v>
      </c>
      <c r="D383" s="3">
        <v>0.82199999999999995</v>
      </c>
      <c r="E383" s="3" t="s">
        <v>52</v>
      </c>
      <c r="F383" s="3">
        <v>1</v>
      </c>
      <c r="G383" s="3">
        <v>19.600000000000001</v>
      </c>
      <c r="H383" s="3" t="s">
        <v>21</v>
      </c>
      <c r="I383" s="3">
        <v>0.99</v>
      </c>
      <c r="J383" s="9">
        <f t="shared" ref="J383:J395" si="161">C383*D383*0.041868*F383</f>
        <v>0</v>
      </c>
      <c r="K383" s="7">
        <f>J383*G383*0.001</f>
        <v>0</v>
      </c>
      <c r="L383" s="7">
        <f>K383*3.66666666666666*I383</f>
        <v>0</v>
      </c>
    </row>
    <row r="384" spans="2:12" x14ac:dyDescent="0.25">
      <c r="B384" s="3">
        <v>2006</v>
      </c>
      <c r="C384" s="6">
        <v>0</v>
      </c>
      <c r="D384" s="3">
        <v>0.82199999999999995</v>
      </c>
      <c r="E384" s="3" t="str">
        <f t="shared" ref="E384:F395" si="162">E383</f>
        <v>41,868*10^-3</v>
      </c>
      <c r="F384" s="3">
        <v>1</v>
      </c>
      <c r="G384" s="3">
        <f>G383</f>
        <v>19.600000000000001</v>
      </c>
      <c r="H384" s="3" t="s">
        <v>21</v>
      </c>
      <c r="I384" s="3">
        <f t="shared" ref="I384:I388" si="163">I383</f>
        <v>0.99</v>
      </c>
      <c r="J384" s="9">
        <f t="shared" si="161"/>
        <v>0</v>
      </c>
      <c r="K384" s="7">
        <f t="shared" ref="K384:K395" si="164">J384*G384*0.001</f>
        <v>0</v>
      </c>
      <c r="L384" s="7">
        <f t="shared" ref="L384:L395" si="165">K384*3.66666666666666*I384</f>
        <v>0</v>
      </c>
    </row>
    <row r="385" spans="2:15" x14ac:dyDescent="0.25">
      <c r="B385" s="3">
        <v>2007</v>
      </c>
      <c r="C385" s="6">
        <v>0</v>
      </c>
      <c r="D385" s="3">
        <v>0.82199999999999995</v>
      </c>
      <c r="E385" s="3" t="str">
        <f t="shared" si="162"/>
        <v>41,868*10^-3</v>
      </c>
      <c r="F385" s="3">
        <v>1</v>
      </c>
      <c r="G385" s="3">
        <f t="shared" ref="G385:I395" si="166">G384</f>
        <v>19.600000000000001</v>
      </c>
      <c r="H385" s="3" t="s">
        <v>21</v>
      </c>
      <c r="I385" s="3">
        <f t="shared" si="163"/>
        <v>0.99</v>
      </c>
      <c r="J385" s="9">
        <f t="shared" si="161"/>
        <v>0</v>
      </c>
      <c r="K385" s="7">
        <f t="shared" si="164"/>
        <v>0</v>
      </c>
      <c r="L385" s="7">
        <f t="shared" si="165"/>
        <v>0</v>
      </c>
    </row>
    <row r="386" spans="2:15" x14ac:dyDescent="0.25">
      <c r="B386" s="3">
        <v>2008</v>
      </c>
      <c r="C386" s="6">
        <v>0</v>
      </c>
      <c r="D386" s="3">
        <v>0.82199999999999995</v>
      </c>
      <c r="E386" s="3" t="str">
        <f t="shared" si="162"/>
        <v>41,868*10^-3</v>
      </c>
      <c r="F386" s="3">
        <v>1</v>
      </c>
      <c r="G386" s="3">
        <f t="shared" si="166"/>
        <v>19.600000000000001</v>
      </c>
      <c r="H386" s="3" t="s">
        <v>21</v>
      </c>
      <c r="I386" s="3">
        <f t="shared" si="163"/>
        <v>0.99</v>
      </c>
      <c r="J386" s="9">
        <f t="shared" si="161"/>
        <v>0</v>
      </c>
      <c r="K386" s="7">
        <f t="shared" si="164"/>
        <v>0</v>
      </c>
      <c r="L386" s="7">
        <f t="shared" si="165"/>
        <v>0</v>
      </c>
    </row>
    <row r="387" spans="2:15" x14ac:dyDescent="0.25">
      <c r="B387" s="3">
        <v>2009</v>
      </c>
      <c r="C387" s="6">
        <v>0</v>
      </c>
      <c r="D387" s="3">
        <v>0.82199999999999995</v>
      </c>
      <c r="E387" s="3" t="str">
        <f t="shared" si="162"/>
        <v>41,868*10^-3</v>
      </c>
      <c r="F387" s="3">
        <v>1</v>
      </c>
      <c r="G387" s="3">
        <f t="shared" si="166"/>
        <v>19.600000000000001</v>
      </c>
      <c r="H387" s="3" t="s">
        <v>21</v>
      </c>
      <c r="I387" s="3">
        <f t="shared" si="163"/>
        <v>0.99</v>
      </c>
      <c r="J387" s="9">
        <f t="shared" si="161"/>
        <v>0</v>
      </c>
      <c r="K387" s="7">
        <f t="shared" si="164"/>
        <v>0</v>
      </c>
      <c r="L387" s="7">
        <f t="shared" si="165"/>
        <v>0</v>
      </c>
    </row>
    <row r="388" spans="2:15" x14ac:dyDescent="0.25">
      <c r="B388" s="3">
        <v>2010</v>
      </c>
      <c r="C388" s="6">
        <v>0</v>
      </c>
      <c r="D388" s="3">
        <f>D387</f>
        <v>0.82199999999999995</v>
      </c>
      <c r="E388" s="3" t="str">
        <f t="shared" si="162"/>
        <v>41,868*10^-3</v>
      </c>
      <c r="F388" s="3">
        <f>F387</f>
        <v>1</v>
      </c>
      <c r="G388" s="3">
        <f t="shared" si="166"/>
        <v>19.600000000000001</v>
      </c>
      <c r="H388" s="3" t="str">
        <f>H387</f>
        <v>44/12</v>
      </c>
      <c r="I388" s="3">
        <f t="shared" si="163"/>
        <v>0.99</v>
      </c>
      <c r="J388" s="9">
        <f t="shared" si="161"/>
        <v>0</v>
      </c>
      <c r="K388" s="7">
        <f t="shared" si="164"/>
        <v>0</v>
      </c>
      <c r="L388" s="7">
        <f t="shared" si="165"/>
        <v>0</v>
      </c>
    </row>
    <row r="389" spans="2:15" x14ac:dyDescent="0.25">
      <c r="B389" s="3">
        <v>2011</v>
      </c>
      <c r="C389" s="6">
        <v>0</v>
      </c>
      <c r="D389" s="3">
        <f t="shared" ref="D389:E395" si="167">D388</f>
        <v>0.82199999999999995</v>
      </c>
      <c r="E389" s="3" t="str">
        <f t="shared" si="162"/>
        <v>41,868*10^-3</v>
      </c>
      <c r="F389" s="3">
        <f t="shared" si="162"/>
        <v>1</v>
      </c>
      <c r="G389" s="3">
        <f t="shared" si="166"/>
        <v>19.600000000000001</v>
      </c>
      <c r="H389" s="3" t="str">
        <f t="shared" si="166"/>
        <v>44/12</v>
      </c>
      <c r="I389" s="3">
        <f t="shared" si="166"/>
        <v>0.99</v>
      </c>
      <c r="J389" s="9">
        <f t="shared" si="161"/>
        <v>0</v>
      </c>
      <c r="K389" s="7">
        <f t="shared" si="164"/>
        <v>0</v>
      </c>
      <c r="L389" s="7">
        <f t="shared" si="165"/>
        <v>0</v>
      </c>
    </row>
    <row r="390" spans="2:15" x14ac:dyDescent="0.25">
      <c r="B390" s="3">
        <v>2012</v>
      </c>
      <c r="C390" s="6">
        <v>0</v>
      </c>
      <c r="D390" s="3">
        <f t="shared" si="167"/>
        <v>0.82199999999999995</v>
      </c>
      <c r="E390" s="3" t="str">
        <f t="shared" si="162"/>
        <v>41,868*10^-3</v>
      </c>
      <c r="F390" s="3">
        <f t="shared" si="162"/>
        <v>1</v>
      </c>
      <c r="G390" s="3">
        <f t="shared" si="166"/>
        <v>19.600000000000001</v>
      </c>
      <c r="H390" s="3" t="str">
        <f t="shared" si="166"/>
        <v>44/12</v>
      </c>
      <c r="I390" s="3">
        <f t="shared" si="166"/>
        <v>0.99</v>
      </c>
      <c r="J390" s="9">
        <f t="shared" si="161"/>
        <v>0</v>
      </c>
      <c r="K390" s="7">
        <f t="shared" si="164"/>
        <v>0</v>
      </c>
      <c r="L390" s="7">
        <f t="shared" si="165"/>
        <v>0</v>
      </c>
    </row>
    <row r="391" spans="2:15" x14ac:dyDescent="0.25">
      <c r="B391" s="3">
        <v>2013</v>
      </c>
      <c r="C391" s="6">
        <v>0</v>
      </c>
      <c r="D391" s="3">
        <f t="shared" si="167"/>
        <v>0.82199999999999995</v>
      </c>
      <c r="E391" s="3" t="str">
        <f t="shared" si="162"/>
        <v>41,868*10^-3</v>
      </c>
      <c r="F391" s="3">
        <f t="shared" si="162"/>
        <v>1</v>
      </c>
      <c r="G391" s="3">
        <f t="shared" si="166"/>
        <v>19.600000000000001</v>
      </c>
      <c r="H391" s="3" t="str">
        <f t="shared" si="166"/>
        <v>44/12</v>
      </c>
      <c r="I391" s="3">
        <f t="shared" si="166"/>
        <v>0.99</v>
      </c>
      <c r="J391" s="9">
        <f t="shared" si="161"/>
        <v>0</v>
      </c>
      <c r="K391" s="7">
        <f t="shared" si="164"/>
        <v>0</v>
      </c>
      <c r="L391" s="7">
        <f t="shared" si="165"/>
        <v>0</v>
      </c>
    </row>
    <row r="392" spans="2:15" x14ac:dyDescent="0.25">
      <c r="B392" s="3">
        <v>2014</v>
      </c>
      <c r="C392" s="6">
        <v>0</v>
      </c>
      <c r="D392" s="3">
        <f t="shared" si="167"/>
        <v>0.82199999999999995</v>
      </c>
      <c r="E392" s="3" t="str">
        <f t="shared" si="167"/>
        <v>41,868*10^-3</v>
      </c>
      <c r="F392" s="3">
        <f t="shared" si="162"/>
        <v>1</v>
      </c>
      <c r="G392" s="3">
        <f t="shared" si="166"/>
        <v>19.600000000000001</v>
      </c>
      <c r="H392" s="3" t="str">
        <f t="shared" si="166"/>
        <v>44/12</v>
      </c>
      <c r="I392" s="3">
        <f t="shared" si="166"/>
        <v>0.99</v>
      </c>
      <c r="J392" s="9">
        <f t="shared" si="161"/>
        <v>0</v>
      </c>
      <c r="K392" s="7">
        <f t="shared" si="164"/>
        <v>0</v>
      </c>
      <c r="L392" s="7">
        <f t="shared" si="165"/>
        <v>0</v>
      </c>
    </row>
    <row r="393" spans="2:15" x14ac:dyDescent="0.25">
      <c r="B393" s="3">
        <v>2015</v>
      </c>
      <c r="C393" s="6">
        <v>0</v>
      </c>
      <c r="D393" s="3">
        <f t="shared" si="167"/>
        <v>0.82199999999999995</v>
      </c>
      <c r="E393" s="3" t="str">
        <f t="shared" si="167"/>
        <v>41,868*10^-3</v>
      </c>
      <c r="F393" s="3">
        <f t="shared" si="162"/>
        <v>1</v>
      </c>
      <c r="G393" s="3">
        <f t="shared" si="166"/>
        <v>19.600000000000001</v>
      </c>
      <c r="H393" s="3" t="str">
        <f t="shared" si="166"/>
        <v>44/12</v>
      </c>
      <c r="I393" s="3">
        <f t="shared" si="166"/>
        <v>0.99</v>
      </c>
      <c r="J393" s="9">
        <f t="shared" si="161"/>
        <v>0</v>
      </c>
      <c r="K393" s="7">
        <f t="shared" si="164"/>
        <v>0</v>
      </c>
      <c r="L393" s="7">
        <f t="shared" si="165"/>
        <v>0</v>
      </c>
    </row>
    <row r="394" spans="2:15" x14ac:dyDescent="0.25">
      <c r="B394" s="3">
        <v>2016</v>
      </c>
      <c r="C394" s="6">
        <v>0</v>
      </c>
      <c r="D394" s="3">
        <f t="shared" si="167"/>
        <v>0.82199999999999995</v>
      </c>
      <c r="E394" s="3" t="str">
        <f t="shared" si="167"/>
        <v>41,868*10^-3</v>
      </c>
      <c r="F394" s="3">
        <f t="shared" si="162"/>
        <v>1</v>
      </c>
      <c r="G394" s="3">
        <f t="shared" si="166"/>
        <v>19.600000000000001</v>
      </c>
      <c r="H394" s="3" t="str">
        <f t="shared" si="166"/>
        <v>44/12</v>
      </c>
      <c r="I394" s="3">
        <f t="shared" si="166"/>
        <v>0.99</v>
      </c>
      <c r="J394" s="9">
        <f t="shared" si="161"/>
        <v>0</v>
      </c>
      <c r="K394" s="7">
        <f t="shared" si="164"/>
        <v>0</v>
      </c>
      <c r="L394" s="7">
        <f t="shared" si="165"/>
        <v>0</v>
      </c>
    </row>
    <row r="395" spans="2:15" x14ac:dyDescent="0.25">
      <c r="B395" s="3">
        <v>2017</v>
      </c>
      <c r="C395" s="6">
        <v>0</v>
      </c>
      <c r="D395" s="3">
        <f t="shared" si="167"/>
        <v>0.82199999999999995</v>
      </c>
      <c r="E395" s="3" t="str">
        <f t="shared" si="167"/>
        <v>41,868*10^-3</v>
      </c>
      <c r="F395" s="3">
        <f t="shared" si="162"/>
        <v>1</v>
      </c>
      <c r="G395" s="3">
        <f t="shared" si="166"/>
        <v>19.600000000000001</v>
      </c>
      <c r="H395" s="3" t="str">
        <f t="shared" si="166"/>
        <v>44/12</v>
      </c>
      <c r="I395" s="3">
        <f t="shared" si="166"/>
        <v>0.99</v>
      </c>
      <c r="J395" s="9">
        <f t="shared" si="161"/>
        <v>0</v>
      </c>
      <c r="K395" s="7">
        <f t="shared" si="164"/>
        <v>0</v>
      </c>
      <c r="L395" s="7">
        <f t="shared" si="165"/>
        <v>0</v>
      </c>
    </row>
    <row r="400" spans="2:15" ht="21" x14ac:dyDescent="0.35">
      <c r="B400" s="10" t="s">
        <v>17</v>
      </c>
      <c r="C400" s="11" t="s">
        <v>23</v>
      </c>
      <c r="N400" s="33" t="s">
        <v>17</v>
      </c>
      <c r="O400" s="33"/>
    </row>
    <row r="401" spans="2:29" ht="15.75" x14ac:dyDescent="0.25">
      <c r="B401" s="1" t="s">
        <v>4</v>
      </c>
      <c r="AC401" s="4" t="s">
        <v>63</v>
      </c>
    </row>
    <row r="402" spans="2:29" x14ac:dyDescent="0.25">
      <c r="B402" s="4" t="s">
        <v>5</v>
      </c>
      <c r="C402" s="4" t="s">
        <v>0</v>
      </c>
      <c r="D402" s="4" t="s">
        <v>1</v>
      </c>
      <c r="E402" s="4" t="s">
        <v>19</v>
      </c>
      <c r="F402" s="4" t="s">
        <v>2</v>
      </c>
      <c r="G402" s="4" t="s">
        <v>22</v>
      </c>
      <c r="H402" s="4" t="s">
        <v>20</v>
      </c>
      <c r="I402" s="4" t="s">
        <v>58</v>
      </c>
      <c r="J402" s="4" t="s">
        <v>55</v>
      </c>
      <c r="K402" s="4" t="s">
        <v>61</v>
      </c>
      <c r="L402" s="4" t="s">
        <v>62</v>
      </c>
      <c r="AB402" s="4" t="s">
        <v>5</v>
      </c>
      <c r="AC402" s="4" t="s">
        <v>17</v>
      </c>
    </row>
    <row r="403" spans="2:29" x14ac:dyDescent="0.25">
      <c r="B403" s="3">
        <v>2005</v>
      </c>
      <c r="C403" s="25">
        <v>13629.466999999997</v>
      </c>
      <c r="D403" s="3">
        <v>0.51</v>
      </c>
      <c r="E403" s="3" t="s">
        <v>52</v>
      </c>
      <c r="F403" s="3">
        <v>1</v>
      </c>
      <c r="G403" s="3">
        <v>14.81</v>
      </c>
      <c r="H403" s="3" t="s">
        <v>21</v>
      </c>
      <c r="I403" s="3">
        <v>0.99</v>
      </c>
      <c r="J403" s="9">
        <f t="shared" ref="J403:J415" si="168">C403*D403*0.041868*F403</f>
        <v>291.02564742155994</v>
      </c>
      <c r="K403" s="7">
        <f>J403*G403*0.001</f>
        <v>4.3100898383133028</v>
      </c>
      <c r="L403" s="7">
        <f>K403*3.66666666666666*I403</f>
        <v>15.64562611307726</v>
      </c>
      <c r="AB403" s="3">
        <v>2005</v>
      </c>
      <c r="AC403" s="7">
        <f t="shared" ref="AC403:AC406" si="169">L419+L483</f>
        <v>2126.5801364904164</v>
      </c>
    </row>
    <row r="404" spans="2:29" x14ac:dyDescent="0.25">
      <c r="B404" s="3">
        <v>2006</v>
      </c>
      <c r="C404" s="25">
        <v>10618.079999999998</v>
      </c>
      <c r="D404" s="3">
        <v>0.51</v>
      </c>
      <c r="E404" s="3" t="str">
        <f t="shared" ref="E404:I415" si="170">E403</f>
        <v>41,868*10^-3</v>
      </c>
      <c r="F404" s="3">
        <f t="shared" si="170"/>
        <v>1</v>
      </c>
      <c r="G404" s="3">
        <f t="shared" si="170"/>
        <v>14.81</v>
      </c>
      <c r="H404" s="3" t="s">
        <v>21</v>
      </c>
      <c r="I404" s="3">
        <f t="shared" si="170"/>
        <v>0.99</v>
      </c>
      <c r="J404" s="9">
        <f t="shared" si="168"/>
        <v>226.72446445439996</v>
      </c>
      <c r="K404" s="7">
        <f t="shared" ref="K404:K415" si="171">J404*G404*0.001</f>
        <v>3.3577893185696635</v>
      </c>
      <c r="L404" s="7">
        <f t="shared" ref="L404:L415" si="172">K404*3.66666666666666*I404</f>
        <v>12.188775226407856</v>
      </c>
      <c r="AB404" s="3">
        <v>2006</v>
      </c>
      <c r="AC404" s="7">
        <f t="shared" si="169"/>
        <v>2129.1546165317895</v>
      </c>
    </row>
    <row r="405" spans="2:29" x14ac:dyDescent="0.25">
      <c r="B405" s="3">
        <v>2007</v>
      </c>
      <c r="C405" s="25">
        <v>21534.122957707965</v>
      </c>
      <c r="D405" s="3">
        <v>0.51</v>
      </c>
      <c r="E405" s="3" t="str">
        <f t="shared" si="170"/>
        <v>41,868*10^-3</v>
      </c>
      <c r="F405" s="3">
        <f t="shared" si="170"/>
        <v>1</v>
      </c>
      <c r="G405" s="3">
        <f t="shared" si="170"/>
        <v>14.81</v>
      </c>
      <c r="H405" s="3" t="s">
        <v>21</v>
      </c>
      <c r="I405" s="3">
        <f t="shared" si="170"/>
        <v>0.99</v>
      </c>
      <c r="J405" s="9">
        <f t="shared" si="168"/>
        <v>459.81123659659175</v>
      </c>
      <c r="K405" s="7">
        <f t="shared" si="171"/>
        <v>6.8098044139955247</v>
      </c>
      <c r="L405" s="7">
        <f t="shared" si="172"/>
        <v>24.719590022803708</v>
      </c>
      <c r="AB405" s="3">
        <v>2007</v>
      </c>
      <c r="AC405" s="7">
        <f t="shared" si="169"/>
        <v>2110.7961714196354</v>
      </c>
    </row>
    <row r="406" spans="2:29" x14ac:dyDescent="0.25">
      <c r="B406" s="3">
        <v>2008</v>
      </c>
      <c r="C406" s="25">
        <v>40583.80079150002</v>
      </c>
      <c r="D406" s="3">
        <v>0.51</v>
      </c>
      <c r="E406" s="3" t="str">
        <f t="shared" si="170"/>
        <v>41,868*10^-3</v>
      </c>
      <c r="F406" s="3">
        <f t="shared" si="170"/>
        <v>1</v>
      </c>
      <c r="G406" s="3">
        <f t="shared" si="170"/>
        <v>14.81</v>
      </c>
      <c r="H406" s="3" t="s">
        <v>21</v>
      </c>
      <c r="I406" s="3">
        <f t="shared" si="170"/>
        <v>0.99</v>
      </c>
      <c r="J406" s="9">
        <f t="shared" si="168"/>
        <v>866.57291148464674</v>
      </c>
      <c r="K406" s="7">
        <f t="shared" si="171"/>
        <v>12.83394481908762</v>
      </c>
      <c r="L406" s="7">
        <f t="shared" si="172"/>
        <v>46.58721969328797</v>
      </c>
      <c r="AB406" s="3">
        <v>2008</v>
      </c>
      <c r="AC406" s="7">
        <f t="shared" si="169"/>
        <v>2203.5639832656584</v>
      </c>
    </row>
    <row r="407" spans="2:29" x14ac:dyDescent="0.25">
      <c r="B407" s="3">
        <v>2009</v>
      </c>
      <c r="C407" s="6">
        <v>57187.672536875951</v>
      </c>
      <c r="D407" s="3">
        <v>0.51</v>
      </c>
      <c r="E407" s="3" t="str">
        <f t="shared" si="170"/>
        <v>41,868*10^-3</v>
      </c>
      <c r="F407" s="3">
        <f t="shared" si="170"/>
        <v>1</v>
      </c>
      <c r="G407" s="3">
        <f t="shared" si="170"/>
        <v>14.81</v>
      </c>
      <c r="H407" s="3" t="s">
        <v>21</v>
      </c>
      <c r="I407" s="3">
        <f t="shared" si="170"/>
        <v>0.99</v>
      </c>
      <c r="J407" s="9">
        <f t="shared" si="168"/>
        <v>1221.1100716247004</v>
      </c>
      <c r="K407" s="7">
        <f t="shared" si="171"/>
        <v>18.084640160761815</v>
      </c>
      <c r="L407" s="7">
        <f t="shared" si="172"/>
        <v>65.647243783565273</v>
      </c>
      <c r="AB407" s="3">
        <v>2009</v>
      </c>
      <c r="AC407" s="7">
        <f t="shared" ref="AC407:AC415" si="173">L423+L487</f>
        <v>2327.9251792118416</v>
      </c>
    </row>
    <row r="408" spans="2:29" x14ac:dyDescent="0.25">
      <c r="B408" s="3">
        <v>2010</v>
      </c>
      <c r="C408" s="6">
        <v>40080.717122789225</v>
      </c>
      <c r="D408" s="3">
        <f>D407</f>
        <v>0.51</v>
      </c>
      <c r="E408" s="3" t="str">
        <f t="shared" si="170"/>
        <v>41,868*10^-3</v>
      </c>
      <c r="F408" s="3">
        <f t="shared" si="170"/>
        <v>1</v>
      </c>
      <c r="G408" s="3">
        <f t="shared" si="170"/>
        <v>14.81</v>
      </c>
      <c r="H408" s="3" t="str">
        <f>H407</f>
        <v>44/12</v>
      </c>
      <c r="I408" s="3">
        <f t="shared" si="170"/>
        <v>0.99</v>
      </c>
      <c r="J408" s="9">
        <f t="shared" si="168"/>
        <v>855.83072689343919</v>
      </c>
      <c r="K408" s="7">
        <f t="shared" si="171"/>
        <v>12.674853065291835</v>
      </c>
      <c r="L408" s="7">
        <f t="shared" si="172"/>
        <v>46.009716627009276</v>
      </c>
      <c r="AB408" s="3">
        <v>2010</v>
      </c>
      <c r="AC408" s="7">
        <f t="shared" si="173"/>
        <v>2616.4004641701686</v>
      </c>
    </row>
    <row r="409" spans="2:29" x14ac:dyDescent="0.25">
      <c r="B409" s="3">
        <v>2011</v>
      </c>
      <c r="C409" s="6">
        <v>26509.159252231926</v>
      </c>
      <c r="D409" s="3">
        <f t="shared" ref="D409:E415" si="174">D408</f>
        <v>0.51</v>
      </c>
      <c r="E409" s="3" t="str">
        <f t="shared" si="170"/>
        <v>41,868*10^-3</v>
      </c>
      <c r="F409" s="3">
        <f t="shared" si="170"/>
        <v>1</v>
      </c>
      <c r="G409" s="3">
        <f t="shared" si="170"/>
        <v>14.81</v>
      </c>
      <c r="H409" s="3" t="str">
        <f t="shared" si="170"/>
        <v>44/12</v>
      </c>
      <c r="I409" s="3">
        <f t="shared" si="170"/>
        <v>0.99</v>
      </c>
      <c r="J409" s="9">
        <f t="shared" si="168"/>
        <v>566.04159458194761</v>
      </c>
      <c r="K409" s="7">
        <f t="shared" si="171"/>
        <v>8.383076015758645</v>
      </c>
      <c r="L409" s="7">
        <f t="shared" si="172"/>
        <v>30.430565937203824</v>
      </c>
      <c r="AB409" s="3">
        <v>2011</v>
      </c>
      <c r="AC409" s="7">
        <f t="shared" si="173"/>
        <v>2737.8044751864991</v>
      </c>
    </row>
    <row r="410" spans="2:29" x14ac:dyDescent="0.25">
      <c r="B410" s="3">
        <v>2012</v>
      </c>
      <c r="C410" s="6">
        <v>19696.681483103312</v>
      </c>
      <c r="D410" s="3">
        <f t="shared" si="174"/>
        <v>0.51</v>
      </c>
      <c r="E410" s="3" t="str">
        <f t="shared" si="170"/>
        <v>41,868*10^-3</v>
      </c>
      <c r="F410" s="3">
        <f t="shared" si="170"/>
        <v>1</v>
      </c>
      <c r="G410" s="3">
        <f t="shared" si="170"/>
        <v>14.81</v>
      </c>
      <c r="H410" s="3" t="str">
        <f t="shared" si="170"/>
        <v>44/12</v>
      </c>
      <c r="I410" s="3">
        <f t="shared" si="170"/>
        <v>0.99</v>
      </c>
      <c r="J410" s="9">
        <f t="shared" si="168"/>
        <v>420.57693677063048</v>
      </c>
      <c r="K410" s="7">
        <f t="shared" si="171"/>
        <v>6.2287444335730378</v>
      </c>
      <c r="L410" s="7">
        <f t="shared" si="172"/>
        <v>22.610342293870083</v>
      </c>
      <c r="AB410" s="3">
        <v>2012</v>
      </c>
      <c r="AC410" s="7">
        <f t="shared" si="173"/>
        <v>2818.4893085744616</v>
      </c>
    </row>
    <row r="411" spans="2:29" x14ac:dyDescent="0.25">
      <c r="B411" s="3">
        <v>2013</v>
      </c>
      <c r="C411" s="6">
        <v>20747.508999999998</v>
      </c>
      <c r="D411" s="3">
        <f t="shared" si="174"/>
        <v>0.51</v>
      </c>
      <c r="E411" s="3" t="str">
        <f t="shared" si="170"/>
        <v>41,868*10^-3</v>
      </c>
      <c r="F411" s="3">
        <f t="shared" si="170"/>
        <v>1</v>
      </c>
      <c r="G411" s="3">
        <f t="shared" si="170"/>
        <v>14.81</v>
      </c>
      <c r="H411" s="3" t="str">
        <f t="shared" si="170"/>
        <v>44/12</v>
      </c>
      <c r="I411" s="3">
        <f t="shared" si="170"/>
        <v>0.99</v>
      </c>
      <c r="J411" s="9">
        <f t="shared" si="168"/>
        <v>443.01492047412</v>
      </c>
      <c r="K411" s="7">
        <f t="shared" si="171"/>
        <v>6.5610509722217181</v>
      </c>
      <c r="L411" s="7">
        <f t="shared" si="172"/>
        <v>23.816615029164794</v>
      </c>
      <c r="AB411" s="3">
        <v>2013</v>
      </c>
      <c r="AC411" s="7">
        <f t="shared" si="173"/>
        <v>2860.264893181884</v>
      </c>
    </row>
    <row r="412" spans="2:29" x14ac:dyDescent="0.25">
      <c r="B412" s="3">
        <v>2014</v>
      </c>
      <c r="C412" s="6">
        <v>18135.055184998451</v>
      </c>
      <c r="D412" s="3">
        <f t="shared" si="174"/>
        <v>0.51</v>
      </c>
      <c r="E412" s="3" t="str">
        <f t="shared" si="174"/>
        <v>41,868*10^-3</v>
      </c>
      <c r="F412" s="3">
        <f t="shared" si="170"/>
        <v>1</v>
      </c>
      <c r="G412" s="3">
        <f t="shared" si="170"/>
        <v>14.81</v>
      </c>
      <c r="H412" s="3" t="str">
        <f t="shared" si="170"/>
        <v>44/12</v>
      </c>
      <c r="I412" s="3">
        <f t="shared" si="170"/>
        <v>0.99</v>
      </c>
      <c r="J412" s="9">
        <f t="shared" si="168"/>
        <v>387.23203014761276</v>
      </c>
      <c r="K412" s="7">
        <f t="shared" si="171"/>
        <v>5.734906366486145</v>
      </c>
      <c r="L412" s="7">
        <f t="shared" si="172"/>
        <v>20.817710110344667</v>
      </c>
      <c r="AB412" s="3">
        <v>2014</v>
      </c>
      <c r="AC412" s="7">
        <f t="shared" si="173"/>
        <v>3004.7467960345807</v>
      </c>
    </row>
    <row r="413" spans="2:29" x14ac:dyDescent="0.25">
      <c r="B413" s="3">
        <v>2015</v>
      </c>
      <c r="C413" s="6">
        <v>29194.535</v>
      </c>
      <c r="D413" s="3">
        <f t="shared" si="174"/>
        <v>0.51</v>
      </c>
      <c r="E413" s="3" t="str">
        <f t="shared" si="174"/>
        <v>41,868*10^-3</v>
      </c>
      <c r="F413" s="3">
        <f t="shared" si="170"/>
        <v>1</v>
      </c>
      <c r="G413" s="3">
        <f t="shared" si="170"/>
        <v>14.81</v>
      </c>
      <c r="H413" s="3" t="str">
        <f t="shared" si="170"/>
        <v>44/12</v>
      </c>
      <c r="I413" s="3">
        <f t="shared" si="170"/>
        <v>0.99</v>
      </c>
      <c r="J413" s="9">
        <f t="shared" si="168"/>
        <v>623.38156360380003</v>
      </c>
      <c r="K413" s="7">
        <f t="shared" si="171"/>
        <v>9.2322809569722804</v>
      </c>
      <c r="L413" s="7">
        <f t="shared" si="172"/>
        <v>33.513179873809314</v>
      </c>
      <c r="AB413" s="3">
        <v>2015</v>
      </c>
      <c r="AC413" s="7">
        <f t="shared" si="173"/>
        <v>3016.3407809887176</v>
      </c>
    </row>
    <row r="414" spans="2:29" x14ac:dyDescent="0.25">
      <c r="B414" s="3">
        <v>2016</v>
      </c>
      <c r="C414" s="6">
        <v>14528.65</v>
      </c>
      <c r="D414" s="3">
        <f t="shared" si="174"/>
        <v>0.51</v>
      </c>
      <c r="E414" s="3" t="str">
        <f t="shared" si="174"/>
        <v>41,868*10^-3</v>
      </c>
      <c r="F414" s="3">
        <f t="shared" si="170"/>
        <v>1</v>
      </c>
      <c r="G414" s="3">
        <f t="shared" si="170"/>
        <v>14.81</v>
      </c>
      <c r="H414" s="3" t="str">
        <f t="shared" si="170"/>
        <v>44/12</v>
      </c>
      <c r="I414" s="3">
        <f t="shared" si="170"/>
        <v>0.99</v>
      </c>
      <c r="J414" s="9">
        <f t="shared" si="168"/>
        <v>310.22561428200004</v>
      </c>
      <c r="K414" s="7">
        <f t="shared" si="171"/>
        <v>4.5944413475164207</v>
      </c>
      <c r="L414" s="7">
        <f t="shared" si="172"/>
        <v>16.677822091484575</v>
      </c>
      <c r="AB414" s="3">
        <v>2016</v>
      </c>
      <c r="AC414" s="7">
        <f t="shared" si="173"/>
        <v>2971.24025728895</v>
      </c>
    </row>
    <row r="415" spans="2:29" x14ac:dyDescent="0.25">
      <c r="B415" s="3">
        <v>2017</v>
      </c>
      <c r="C415" s="6">
        <v>11331.85</v>
      </c>
      <c r="D415" s="3">
        <f t="shared" si="174"/>
        <v>0.51</v>
      </c>
      <c r="E415" s="3" t="str">
        <f t="shared" si="174"/>
        <v>41,868*10^-3</v>
      </c>
      <c r="F415" s="3">
        <f t="shared" si="170"/>
        <v>1</v>
      </c>
      <c r="G415" s="3">
        <f t="shared" si="170"/>
        <v>14.81</v>
      </c>
      <c r="H415" s="3" t="str">
        <f t="shared" si="170"/>
        <v>44/12</v>
      </c>
      <c r="I415" s="3">
        <f t="shared" si="170"/>
        <v>0.99</v>
      </c>
      <c r="J415" s="9">
        <f t="shared" si="168"/>
        <v>241.96536685800004</v>
      </c>
      <c r="K415" s="7">
        <f t="shared" si="171"/>
        <v>3.5835070831669804</v>
      </c>
      <c r="L415" s="7">
        <f t="shared" si="172"/>
        <v>13.008130711896115</v>
      </c>
      <c r="AB415" s="3">
        <v>2017</v>
      </c>
      <c r="AC415" s="7">
        <f t="shared" si="173"/>
        <v>3132.6850230358818</v>
      </c>
    </row>
    <row r="416" spans="2:29" x14ac:dyDescent="0.25">
      <c r="G416" s="3"/>
    </row>
    <row r="417" spans="2:12" ht="15.75" x14ac:dyDescent="0.25">
      <c r="B417" s="1" t="s">
        <v>6</v>
      </c>
    </row>
    <row r="418" spans="2:12" x14ac:dyDescent="0.25">
      <c r="B418" s="4" t="s">
        <v>5</v>
      </c>
      <c r="C418" s="5" t="s">
        <v>0</v>
      </c>
      <c r="D418" s="4" t="s">
        <v>1</v>
      </c>
      <c r="E418" s="4" t="s">
        <v>19</v>
      </c>
      <c r="F418" s="4" t="s">
        <v>2</v>
      </c>
      <c r="G418" s="4" t="s">
        <v>22</v>
      </c>
      <c r="H418" s="4" t="s">
        <v>20</v>
      </c>
      <c r="I418" s="4" t="s">
        <v>58</v>
      </c>
      <c r="J418" s="4" t="s">
        <v>55</v>
      </c>
      <c r="K418" s="4" t="s">
        <v>61</v>
      </c>
      <c r="L418" s="4" t="s">
        <v>62</v>
      </c>
    </row>
    <row r="419" spans="2:12" x14ac:dyDescent="0.25">
      <c r="B419" s="3">
        <v>2005</v>
      </c>
      <c r="C419" s="25">
        <v>166802.829</v>
      </c>
      <c r="D419" s="3">
        <v>0.77</v>
      </c>
      <c r="E419" s="3" t="s">
        <v>52</v>
      </c>
      <c r="F419" s="3">
        <v>1</v>
      </c>
      <c r="G419" s="3">
        <v>18.899999999999999</v>
      </c>
      <c r="H419" s="3" t="s">
        <v>21</v>
      </c>
      <c r="I419" s="3">
        <v>0.99</v>
      </c>
      <c r="J419" s="9">
        <f>C420*D419*0.041868*F419</f>
        <v>5828.1058806339597</v>
      </c>
      <c r="K419" s="7">
        <f>J419*G419*0.001</f>
        <v>110.15120114398184</v>
      </c>
      <c r="L419" s="7">
        <f>K419*3.66666666666666*I419</f>
        <v>399.84886015265329</v>
      </c>
    </row>
    <row r="420" spans="2:12" x14ac:dyDescent="0.25">
      <c r="B420" s="3">
        <v>2006</v>
      </c>
      <c r="C420" s="25">
        <v>180781.71099999998</v>
      </c>
      <c r="D420" s="3">
        <v>0.77</v>
      </c>
      <c r="E420" s="3" t="str">
        <f t="shared" ref="E420:G431" si="175">E419</f>
        <v>41,868*10^-3</v>
      </c>
      <c r="F420" s="3">
        <v>1</v>
      </c>
      <c r="G420" s="3">
        <f t="shared" ref="G420:I431" si="176">G419</f>
        <v>18.899999999999999</v>
      </c>
      <c r="H420" s="3" t="s">
        <v>21</v>
      </c>
      <c r="I420" s="3">
        <f t="shared" ref="I420:I424" si="177">I419</f>
        <v>0.99</v>
      </c>
      <c r="J420" s="9">
        <f>C421*D420*0.041868*F420</f>
        <v>6193.3392278484398</v>
      </c>
      <c r="K420" s="7">
        <f t="shared" ref="K420:K431" si="178">J420*G420*0.001</f>
        <v>117.05411140633551</v>
      </c>
      <c r="L420" s="7">
        <f t="shared" ref="L420:L431" si="179">K420*3.66666666666666*I420</f>
        <v>424.9064244049971</v>
      </c>
    </row>
    <row r="421" spans="2:12" x14ac:dyDescent="0.25">
      <c r="B421" s="3">
        <v>2007</v>
      </c>
      <c r="C421" s="25">
        <v>192110.86506411739</v>
      </c>
      <c r="D421" s="3">
        <v>0.77</v>
      </c>
      <c r="E421" s="3" t="str">
        <f t="shared" si="175"/>
        <v>41,868*10^-3</v>
      </c>
      <c r="F421" s="3">
        <v>1</v>
      </c>
      <c r="G421" s="3">
        <f t="shared" si="176"/>
        <v>18.899999999999999</v>
      </c>
      <c r="H421" s="3" t="s">
        <v>21</v>
      </c>
      <c r="I421" s="3">
        <f t="shared" si="177"/>
        <v>0.99</v>
      </c>
      <c r="J421" s="9">
        <f>C422*D421*0.041868*F421</f>
        <v>6809.1071168203534</v>
      </c>
      <c r="K421" s="7">
        <f t="shared" si="178"/>
        <v>128.69212450790468</v>
      </c>
      <c r="L421" s="7">
        <f t="shared" si="179"/>
        <v>467.15241196369311</v>
      </c>
    </row>
    <row r="422" spans="2:12" x14ac:dyDescent="0.25">
      <c r="B422" s="3">
        <v>2008</v>
      </c>
      <c r="C422" s="25">
        <v>211211.33695449622</v>
      </c>
      <c r="D422" s="3">
        <v>0.77</v>
      </c>
      <c r="E422" s="3" t="str">
        <f t="shared" si="175"/>
        <v>41,868*10^-3</v>
      </c>
      <c r="F422" s="3">
        <v>1</v>
      </c>
      <c r="G422" s="3">
        <f t="shared" si="176"/>
        <v>18.899999999999999</v>
      </c>
      <c r="H422" s="3" t="s">
        <v>21</v>
      </c>
      <c r="I422" s="3">
        <f t="shared" si="177"/>
        <v>0.99</v>
      </c>
      <c r="J422" s="9">
        <f t="shared" ref="J422:J431" si="180">C422*D422*0.041868*F422</f>
        <v>6809.1071168203534</v>
      </c>
      <c r="K422" s="7">
        <f t="shared" si="178"/>
        <v>128.69212450790468</v>
      </c>
      <c r="L422" s="7">
        <f t="shared" si="179"/>
        <v>467.15241196369311</v>
      </c>
    </row>
    <row r="423" spans="2:12" x14ac:dyDescent="0.25">
      <c r="B423" s="3">
        <v>2009</v>
      </c>
      <c r="C423" s="6">
        <v>233616.6353878708</v>
      </c>
      <c r="D423" s="3">
        <v>0.77</v>
      </c>
      <c r="E423" s="3" t="str">
        <f t="shared" si="175"/>
        <v>41,868*10^-3</v>
      </c>
      <c r="F423" s="3">
        <v>1</v>
      </c>
      <c r="G423" s="3">
        <f t="shared" si="176"/>
        <v>18.899999999999999</v>
      </c>
      <c r="H423" s="3" t="s">
        <v>21</v>
      </c>
      <c r="I423" s="3">
        <f t="shared" si="177"/>
        <v>0.99</v>
      </c>
      <c r="J423" s="9">
        <f t="shared" si="180"/>
        <v>7531.4171936229186</v>
      </c>
      <c r="K423" s="7">
        <f t="shared" si="178"/>
        <v>142.34378495947317</v>
      </c>
      <c r="L423" s="7">
        <f t="shared" si="179"/>
        <v>516.70793940288661</v>
      </c>
    </row>
    <row r="424" spans="2:12" x14ac:dyDescent="0.25">
      <c r="B424" s="3">
        <v>2010</v>
      </c>
      <c r="C424" s="6">
        <v>286145.89799999993</v>
      </c>
      <c r="D424" s="3">
        <f>D423</f>
        <v>0.77</v>
      </c>
      <c r="E424" s="3" t="str">
        <f t="shared" si="175"/>
        <v>41,868*10^-3</v>
      </c>
      <c r="F424" s="3">
        <f>F423</f>
        <v>1</v>
      </c>
      <c r="G424" s="3">
        <f t="shared" si="176"/>
        <v>18.899999999999999</v>
      </c>
      <c r="H424" s="3" t="str">
        <f>H423</f>
        <v>44/12</v>
      </c>
      <c r="I424" s="3">
        <f t="shared" si="177"/>
        <v>0.99</v>
      </c>
      <c r="J424" s="9">
        <f t="shared" si="180"/>
        <v>9224.8744722472784</v>
      </c>
      <c r="K424" s="7">
        <f t="shared" si="178"/>
        <v>174.35012752547354</v>
      </c>
      <c r="L424" s="7">
        <f t="shared" si="179"/>
        <v>632.89096291746773</v>
      </c>
    </row>
    <row r="425" spans="2:12" x14ac:dyDescent="0.25">
      <c r="B425" s="3">
        <v>2011</v>
      </c>
      <c r="C425" s="6">
        <v>325210.11900000001</v>
      </c>
      <c r="D425" s="3">
        <f t="shared" ref="D425:E431" si="181">D424</f>
        <v>0.77</v>
      </c>
      <c r="E425" s="3" t="str">
        <f t="shared" si="175"/>
        <v>41,868*10^-3</v>
      </c>
      <c r="F425" s="3">
        <f t="shared" si="175"/>
        <v>1</v>
      </c>
      <c r="G425" s="3">
        <f t="shared" si="176"/>
        <v>18.899999999999999</v>
      </c>
      <c r="H425" s="3" t="str">
        <f t="shared" si="176"/>
        <v>44/12</v>
      </c>
      <c r="I425" s="3">
        <f t="shared" si="176"/>
        <v>0.99</v>
      </c>
      <c r="J425" s="9">
        <f t="shared" si="180"/>
        <v>10484.240891964842</v>
      </c>
      <c r="K425" s="7">
        <f t="shared" si="178"/>
        <v>198.15215285813551</v>
      </c>
      <c r="L425" s="7">
        <f t="shared" si="179"/>
        <v>719.29231487503057</v>
      </c>
    </row>
    <row r="426" spans="2:12" x14ac:dyDescent="0.25">
      <c r="B426" s="3">
        <v>2012</v>
      </c>
      <c r="C426" s="6">
        <v>365370.29000000004</v>
      </c>
      <c r="D426" s="3">
        <f t="shared" si="181"/>
        <v>0.77</v>
      </c>
      <c r="E426" s="3" t="str">
        <f t="shared" si="175"/>
        <v>41,868*10^-3</v>
      </c>
      <c r="F426" s="3">
        <f t="shared" si="175"/>
        <v>1</v>
      </c>
      <c r="G426" s="3">
        <f t="shared" si="176"/>
        <v>18.899999999999999</v>
      </c>
      <c r="H426" s="3" t="str">
        <f t="shared" si="176"/>
        <v>44/12</v>
      </c>
      <c r="I426" s="3">
        <f t="shared" si="176"/>
        <v>0.99</v>
      </c>
      <c r="J426" s="9">
        <f t="shared" si="180"/>
        <v>11778.938942324403</v>
      </c>
      <c r="K426" s="7">
        <f t="shared" si="178"/>
        <v>222.62194600993118</v>
      </c>
      <c r="L426" s="7">
        <f t="shared" si="179"/>
        <v>808.11766401604871</v>
      </c>
    </row>
    <row r="427" spans="2:12" x14ac:dyDescent="0.25">
      <c r="B427" s="3">
        <v>2013</v>
      </c>
      <c r="C427" s="6">
        <v>378462.95</v>
      </c>
      <c r="D427" s="3">
        <f t="shared" si="181"/>
        <v>0.77</v>
      </c>
      <c r="E427" s="3" t="str">
        <f t="shared" si="175"/>
        <v>41,868*10^-3</v>
      </c>
      <c r="F427" s="3">
        <f t="shared" si="175"/>
        <v>1</v>
      </c>
      <c r="G427" s="3">
        <f t="shared" si="176"/>
        <v>18.899999999999999</v>
      </c>
      <c r="H427" s="3" t="str">
        <f t="shared" si="176"/>
        <v>44/12</v>
      </c>
      <c r="I427" s="3">
        <f t="shared" si="176"/>
        <v>0.99</v>
      </c>
      <c r="J427" s="9">
        <f t="shared" si="180"/>
        <v>12201.024828762003</v>
      </c>
      <c r="K427" s="7">
        <f t="shared" si="178"/>
        <v>230.59936926360183</v>
      </c>
      <c r="L427" s="7">
        <f t="shared" si="179"/>
        <v>837.075710426873</v>
      </c>
    </row>
    <row r="428" spans="2:12" x14ac:dyDescent="0.25">
      <c r="B428" s="3">
        <v>2014</v>
      </c>
      <c r="C428" s="6">
        <v>406947.36600000004</v>
      </c>
      <c r="D428" s="3">
        <f t="shared" si="181"/>
        <v>0.77</v>
      </c>
      <c r="E428" s="3" t="str">
        <f t="shared" si="181"/>
        <v>41,868*10^-3</v>
      </c>
      <c r="F428" s="3">
        <f t="shared" si="175"/>
        <v>1</v>
      </c>
      <c r="G428" s="3">
        <f t="shared" si="175"/>
        <v>18.899999999999999</v>
      </c>
      <c r="H428" s="3" t="str">
        <f t="shared" si="176"/>
        <v>44/12</v>
      </c>
      <c r="I428" s="3">
        <f t="shared" si="176"/>
        <v>0.99</v>
      </c>
      <c r="J428" s="9">
        <f t="shared" si="180"/>
        <v>13119.315686159762</v>
      </c>
      <c r="K428" s="7">
        <f t="shared" si="178"/>
        <v>247.95506646841949</v>
      </c>
      <c r="L428" s="7">
        <f t="shared" si="179"/>
        <v>900.07689128036111</v>
      </c>
    </row>
    <row r="429" spans="2:12" x14ac:dyDescent="0.25">
      <c r="B429" s="3">
        <v>2015</v>
      </c>
      <c r="C429" s="6">
        <v>416855.03200000006</v>
      </c>
      <c r="D429" s="3">
        <f t="shared" si="181"/>
        <v>0.77</v>
      </c>
      <c r="E429" s="3" t="str">
        <f t="shared" si="181"/>
        <v>41,868*10^-3</v>
      </c>
      <c r="F429" s="3">
        <f t="shared" si="175"/>
        <v>1</v>
      </c>
      <c r="G429" s="3">
        <f t="shared" si="175"/>
        <v>18.899999999999999</v>
      </c>
      <c r="H429" s="3" t="str">
        <f t="shared" si="176"/>
        <v>44/12</v>
      </c>
      <c r="I429" s="3">
        <f t="shared" si="176"/>
        <v>0.99</v>
      </c>
      <c r="J429" s="9">
        <f t="shared" si="180"/>
        <v>13438.722589427523</v>
      </c>
      <c r="K429" s="7">
        <f t="shared" si="178"/>
        <v>253.99185694018018</v>
      </c>
      <c r="L429" s="7">
        <f t="shared" si="179"/>
        <v>921.9904406928523</v>
      </c>
    </row>
    <row r="430" spans="2:12" x14ac:dyDescent="0.25">
      <c r="B430" s="3">
        <v>2016</v>
      </c>
      <c r="C430" s="6">
        <v>431573.74399999995</v>
      </c>
      <c r="D430" s="3">
        <f t="shared" si="181"/>
        <v>0.77</v>
      </c>
      <c r="E430" s="3" t="str">
        <f t="shared" si="181"/>
        <v>41,868*10^-3</v>
      </c>
      <c r="F430" s="3">
        <f t="shared" si="175"/>
        <v>1</v>
      </c>
      <c r="G430" s="3">
        <f t="shared" si="175"/>
        <v>18.899999999999999</v>
      </c>
      <c r="H430" s="3" t="str">
        <f t="shared" si="176"/>
        <v>44/12</v>
      </c>
      <c r="I430" s="3">
        <f t="shared" si="176"/>
        <v>0.99</v>
      </c>
      <c r="J430" s="9">
        <f t="shared" si="180"/>
        <v>13913.229725619838</v>
      </c>
      <c r="K430" s="7">
        <f t="shared" si="178"/>
        <v>262.96004181421489</v>
      </c>
      <c r="L430" s="7">
        <f t="shared" si="179"/>
        <v>954.54495178559819</v>
      </c>
    </row>
    <row r="431" spans="2:12" x14ac:dyDescent="0.25">
      <c r="B431" s="3">
        <v>2017</v>
      </c>
      <c r="C431" s="6">
        <v>436154.44100000005</v>
      </c>
      <c r="D431" s="3">
        <f t="shared" si="181"/>
        <v>0.77</v>
      </c>
      <c r="E431" s="3" t="str">
        <f t="shared" si="181"/>
        <v>41,868*10^-3</v>
      </c>
      <c r="F431" s="3">
        <f t="shared" si="175"/>
        <v>1</v>
      </c>
      <c r="G431" s="3">
        <f t="shared" si="175"/>
        <v>18.899999999999999</v>
      </c>
      <c r="H431" s="3" t="str">
        <f t="shared" si="176"/>
        <v>44/12</v>
      </c>
      <c r="I431" s="3">
        <f t="shared" si="176"/>
        <v>0.99</v>
      </c>
      <c r="J431" s="9">
        <f t="shared" si="180"/>
        <v>14060.903884556761</v>
      </c>
      <c r="K431" s="7">
        <f t="shared" si="178"/>
        <v>265.75108341812279</v>
      </c>
      <c r="L431" s="7">
        <f t="shared" si="179"/>
        <v>964.67643280778384</v>
      </c>
    </row>
    <row r="433" spans="2:12" ht="15.75" x14ac:dyDescent="0.25">
      <c r="B433" s="1" t="s">
        <v>7</v>
      </c>
    </row>
    <row r="434" spans="2:12" x14ac:dyDescent="0.25">
      <c r="B434" s="4" t="s">
        <v>5</v>
      </c>
      <c r="C434" s="5" t="s">
        <v>0</v>
      </c>
      <c r="D434" s="4" t="s">
        <v>1</v>
      </c>
      <c r="E434" s="4" t="s">
        <v>19</v>
      </c>
      <c r="F434" s="4" t="s">
        <v>2</v>
      </c>
      <c r="G434" s="4" t="s">
        <v>22</v>
      </c>
      <c r="H434" s="4" t="s">
        <v>20</v>
      </c>
      <c r="I434" s="4" t="s">
        <v>58</v>
      </c>
      <c r="J434" s="4" t="s">
        <v>55</v>
      </c>
      <c r="K434" s="4" t="s">
        <v>61</v>
      </c>
      <c r="L434" s="4" t="s">
        <v>62</v>
      </c>
    </row>
    <row r="435" spans="2:12" x14ac:dyDescent="0.25">
      <c r="B435" s="3">
        <v>2005</v>
      </c>
      <c r="C435" s="25">
        <v>647.36899999999991</v>
      </c>
      <c r="D435" s="3">
        <v>0.76300000000000001</v>
      </c>
      <c r="E435" s="3" t="s">
        <v>52</v>
      </c>
      <c r="F435" s="3">
        <v>1</v>
      </c>
      <c r="G435" s="3">
        <v>19.100000000000001</v>
      </c>
      <c r="H435" s="3" t="s">
        <v>21</v>
      </c>
      <c r="I435" s="3">
        <v>0.99</v>
      </c>
      <c r="J435" s="9">
        <f t="shared" ref="J435:J447" si="182">C435*D435*0.041868*F435</f>
        <v>20.680386557795998</v>
      </c>
      <c r="K435" s="7">
        <f>J435*G435*0.001</f>
        <v>0.3949953832539036</v>
      </c>
      <c r="L435" s="7">
        <f>K435*3.66666666666666*I435</f>
        <v>1.4338332412116674</v>
      </c>
    </row>
    <row r="436" spans="2:12" x14ac:dyDescent="0.25">
      <c r="B436" s="3">
        <v>2006</v>
      </c>
      <c r="C436" s="25">
        <v>482.04699999999997</v>
      </c>
      <c r="D436" s="3">
        <v>0.76300000000000001</v>
      </c>
      <c r="E436" s="3" t="str">
        <f t="shared" ref="E436:F447" si="183">E435</f>
        <v>41,868*10^-3</v>
      </c>
      <c r="F436" s="3">
        <v>1</v>
      </c>
      <c r="G436" s="3">
        <f>G435</f>
        <v>19.100000000000001</v>
      </c>
      <c r="H436" s="3" t="s">
        <v>21</v>
      </c>
      <c r="I436" s="3">
        <f t="shared" ref="I436:I440" si="184">I435</f>
        <v>0.99</v>
      </c>
      <c r="J436" s="9">
        <f t="shared" si="182"/>
        <v>15.399128316348</v>
      </c>
      <c r="K436" s="7">
        <f t="shared" ref="K436:K447" si="185">J436*G436*0.001</f>
        <v>0.29412335084224678</v>
      </c>
      <c r="L436" s="7">
        <f t="shared" ref="L436:L447" si="186">K436*3.66666666666666*I436</f>
        <v>1.0676677635573539</v>
      </c>
    </row>
    <row r="437" spans="2:12" x14ac:dyDescent="0.25">
      <c r="B437" s="3">
        <v>2007</v>
      </c>
      <c r="C437" s="25">
        <v>588.04779599610322</v>
      </c>
      <c r="D437" s="3">
        <v>0.76300000000000001</v>
      </c>
      <c r="E437" s="3" t="str">
        <f t="shared" si="183"/>
        <v>41,868*10^-3</v>
      </c>
      <c r="F437" s="3">
        <v>1</v>
      </c>
      <c r="G437" s="3">
        <f t="shared" ref="G437:I447" si="187">G436</f>
        <v>19.100000000000001</v>
      </c>
      <c r="H437" s="3" t="s">
        <v>21</v>
      </c>
      <c r="I437" s="3">
        <f t="shared" si="184"/>
        <v>0.99</v>
      </c>
      <c r="J437" s="9">
        <f t="shared" si="182"/>
        <v>18.785353848669583</v>
      </c>
      <c r="K437" s="7">
        <f t="shared" si="185"/>
        <v>0.35880025850958908</v>
      </c>
      <c r="L437" s="7">
        <f t="shared" si="186"/>
        <v>1.302444938389806</v>
      </c>
    </row>
    <row r="438" spans="2:12" x14ac:dyDescent="0.25">
      <c r="B438" s="3">
        <v>2008</v>
      </c>
      <c r="C438" s="25">
        <v>795.59482432374057</v>
      </c>
      <c r="D438" s="3">
        <v>0.76300000000000001</v>
      </c>
      <c r="E438" s="3" t="str">
        <f t="shared" si="183"/>
        <v>41,868*10^-3</v>
      </c>
      <c r="F438" s="3">
        <v>1</v>
      </c>
      <c r="G438" s="3">
        <f t="shared" si="187"/>
        <v>19.100000000000001</v>
      </c>
      <c r="H438" s="3" t="s">
        <v>21</v>
      </c>
      <c r="I438" s="3">
        <f t="shared" si="184"/>
        <v>0.99</v>
      </c>
      <c r="J438" s="9">
        <f t="shared" si="182"/>
        <v>25.415502611952004</v>
      </c>
      <c r="K438" s="7">
        <f t="shared" si="185"/>
        <v>0.48543609988828335</v>
      </c>
      <c r="L438" s="7">
        <f t="shared" si="186"/>
        <v>1.7621330425944652</v>
      </c>
    </row>
    <row r="439" spans="2:12" x14ac:dyDescent="0.25">
      <c r="B439" s="3">
        <v>2009</v>
      </c>
      <c r="C439" s="6">
        <v>911.85522492904511</v>
      </c>
      <c r="D439" s="3">
        <v>0.76300000000000001</v>
      </c>
      <c r="E439" s="3" t="str">
        <f t="shared" si="183"/>
        <v>41,868*10^-3</v>
      </c>
      <c r="F439" s="3">
        <v>1</v>
      </c>
      <c r="G439" s="3">
        <f t="shared" si="187"/>
        <v>19.100000000000001</v>
      </c>
      <c r="H439" s="3" t="s">
        <v>21</v>
      </c>
      <c r="I439" s="3">
        <f t="shared" si="184"/>
        <v>0.99</v>
      </c>
      <c r="J439" s="9">
        <f t="shared" si="182"/>
        <v>29.129474127242229</v>
      </c>
      <c r="K439" s="7">
        <f t="shared" si="185"/>
        <v>0.55637295583032664</v>
      </c>
      <c r="L439" s="7">
        <f t="shared" si="186"/>
        <v>2.0196338296640821</v>
      </c>
    </row>
    <row r="440" spans="2:12" x14ac:dyDescent="0.25">
      <c r="B440" s="3">
        <v>2010</v>
      </c>
      <c r="C440" s="6">
        <v>978.99140413715554</v>
      </c>
      <c r="D440" s="3">
        <f>D439</f>
        <v>0.76300000000000001</v>
      </c>
      <c r="E440" s="3" t="str">
        <f t="shared" si="183"/>
        <v>41,868*10^-3</v>
      </c>
      <c r="F440" s="3">
        <f>F439</f>
        <v>1</v>
      </c>
      <c r="G440" s="3">
        <f t="shared" si="187"/>
        <v>19.100000000000001</v>
      </c>
      <c r="H440" s="3" t="str">
        <f>H439</f>
        <v>44/12</v>
      </c>
      <c r="I440" s="3">
        <f t="shared" si="184"/>
        <v>0.99</v>
      </c>
      <c r="J440" s="9">
        <f t="shared" si="182"/>
        <v>31.27415843872021</v>
      </c>
      <c r="K440" s="7">
        <f t="shared" si="185"/>
        <v>0.59733642617955607</v>
      </c>
      <c r="L440" s="7">
        <f t="shared" si="186"/>
        <v>2.1683312270317843</v>
      </c>
    </row>
    <row r="441" spans="2:12" x14ac:dyDescent="0.25">
      <c r="B441" s="3">
        <v>2011</v>
      </c>
      <c r="C441" s="6">
        <v>956.49275965824586</v>
      </c>
      <c r="D441" s="3">
        <f t="shared" ref="D441:E447" si="188">D440</f>
        <v>0.76300000000000001</v>
      </c>
      <c r="E441" s="3" t="str">
        <f t="shared" si="183"/>
        <v>41,868*10^-3</v>
      </c>
      <c r="F441" s="3">
        <f t="shared" si="183"/>
        <v>1</v>
      </c>
      <c r="G441" s="3">
        <f t="shared" si="187"/>
        <v>19.100000000000001</v>
      </c>
      <c r="H441" s="3" t="str">
        <f t="shared" si="187"/>
        <v>44/12</v>
      </c>
      <c r="I441" s="3">
        <f t="shared" si="187"/>
        <v>0.99</v>
      </c>
      <c r="J441" s="9">
        <f t="shared" si="182"/>
        <v>30.555432851226406</v>
      </c>
      <c r="K441" s="7">
        <f t="shared" si="185"/>
        <v>0.58360876745842438</v>
      </c>
      <c r="L441" s="7">
        <f t="shared" si="186"/>
        <v>2.1184998258740766</v>
      </c>
    </row>
    <row r="442" spans="2:12" x14ac:dyDescent="0.25">
      <c r="B442" s="3">
        <v>2012</v>
      </c>
      <c r="C442" s="6">
        <v>825.38254370890593</v>
      </c>
      <c r="D442" s="3">
        <f t="shared" si="188"/>
        <v>0.76300000000000001</v>
      </c>
      <c r="E442" s="3" t="str">
        <f t="shared" si="183"/>
        <v>41,868*10^-3</v>
      </c>
      <c r="F442" s="3">
        <f t="shared" si="183"/>
        <v>1</v>
      </c>
      <c r="G442" s="3">
        <f t="shared" si="187"/>
        <v>19.100000000000001</v>
      </c>
      <c r="H442" s="3" t="str">
        <f t="shared" si="187"/>
        <v>44/12</v>
      </c>
      <c r="I442" s="3">
        <f t="shared" si="187"/>
        <v>0.99</v>
      </c>
      <c r="J442" s="9">
        <f t="shared" si="182"/>
        <v>26.367079767423412</v>
      </c>
      <c r="K442" s="7">
        <f t="shared" si="185"/>
        <v>0.5036112235577872</v>
      </c>
      <c r="L442" s="7">
        <f t="shared" si="186"/>
        <v>1.8281087415147641</v>
      </c>
    </row>
    <row r="443" spans="2:12" x14ac:dyDescent="0.25">
      <c r="B443" s="3">
        <v>2013</v>
      </c>
      <c r="C443" s="6">
        <v>897.2658098396181</v>
      </c>
      <c r="D443" s="3">
        <f t="shared" si="188"/>
        <v>0.76300000000000001</v>
      </c>
      <c r="E443" s="3" t="str">
        <f t="shared" si="183"/>
        <v>41,868*10^-3</v>
      </c>
      <c r="F443" s="3">
        <f t="shared" si="183"/>
        <v>1</v>
      </c>
      <c r="G443" s="3">
        <f t="shared" si="187"/>
        <v>19.100000000000001</v>
      </c>
      <c r="H443" s="3" t="str">
        <f t="shared" si="187"/>
        <v>44/12</v>
      </c>
      <c r="I443" s="3">
        <f t="shared" si="187"/>
        <v>0.99</v>
      </c>
      <c r="J443" s="9">
        <f t="shared" si="182"/>
        <v>28.663411118816594</v>
      </c>
      <c r="K443" s="7">
        <f t="shared" si="185"/>
        <v>0.54747115236939703</v>
      </c>
      <c r="L443" s="7">
        <f t="shared" si="186"/>
        <v>1.9873202831009076</v>
      </c>
    </row>
    <row r="444" spans="2:12" x14ac:dyDescent="0.25">
      <c r="B444" s="3">
        <v>2014</v>
      </c>
      <c r="C444" s="6">
        <v>839.44599999999991</v>
      </c>
      <c r="D444" s="3">
        <f t="shared" si="188"/>
        <v>0.76300000000000001</v>
      </c>
      <c r="E444" s="3" t="str">
        <f t="shared" si="188"/>
        <v>41,868*10^-3</v>
      </c>
      <c r="F444" s="3">
        <f t="shared" si="183"/>
        <v>1</v>
      </c>
      <c r="G444" s="3">
        <f t="shared" si="187"/>
        <v>19.100000000000001</v>
      </c>
      <c r="H444" s="3" t="str">
        <f t="shared" si="187"/>
        <v>44/12</v>
      </c>
      <c r="I444" s="3">
        <f t="shared" si="187"/>
        <v>0.99</v>
      </c>
      <c r="J444" s="9">
        <f t="shared" si="182"/>
        <v>26.816340872663996</v>
      </c>
      <c r="K444" s="7">
        <f t="shared" si="185"/>
        <v>0.51219211066788239</v>
      </c>
      <c r="L444" s="7">
        <f t="shared" si="186"/>
        <v>1.8592573617244097</v>
      </c>
    </row>
    <row r="445" spans="2:12" x14ac:dyDescent="0.25">
      <c r="B445" s="3">
        <v>2015</v>
      </c>
      <c r="C445" s="6">
        <v>731.43956346818095</v>
      </c>
      <c r="D445" s="3">
        <f t="shared" si="188"/>
        <v>0.76300000000000001</v>
      </c>
      <c r="E445" s="3" t="str">
        <f t="shared" si="188"/>
        <v>41,868*10^-3</v>
      </c>
      <c r="F445" s="3">
        <f t="shared" si="183"/>
        <v>1</v>
      </c>
      <c r="G445" s="3">
        <f t="shared" si="187"/>
        <v>19.100000000000001</v>
      </c>
      <c r="H445" s="3" t="str">
        <f t="shared" si="187"/>
        <v>44/12</v>
      </c>
      <c r="I445" s="3">
        <f t="shared" si="187"/>
        <v>0.99</v>
      </c>
      <c r="J445" s="9">
        <f t="shared" si="182"/>
        <v>23.366044583827065</v>
      </c>
      <c r="K445" s="7">
        <f t="shared" si="185"/>
        <v>0.44629145155109701</v>
      </c>
      <c r="L445" s="7">
        <f t="shared" si="186"/>
        <v>1.6200379691304791</v>
      </c>
    </row>
    <row r="446" spans="2:12" x14ac:dyDescent="0.25">
      <c r="B446" s="3">
        <v>2016</v>
      </c>
      <c r="C446" s="6">
        <v>564.36500000000001</v>
      </c>
      <c r="D446" s="3">
        <f t="shared" si="188"/>
        <v>0.76300000000000001</v>
      </c>
      <c r="E446" s="3" t="str">
        <f t="shared" si="188"/>
        <v>41,868*10^-3</v>
      </c>
      <c r="F446" s="3">
        <f t="shared" si="183"/>
        <v>1</v>
      </c>
      <c r="G446" s="3">
        <f t="shared" si="187"/>
        <v>19.100000000000001</v>
      </c>
      <c r="H446" s="3" t="str">
        <f t="shared" si="187"/>
        <v>44/12</v>
      </c>
      <c r="I446" s="3">
        <f t="shared" si="187"/>
        <v>0.99</v>
      </c>
      <c r="J446" s="9">
        <f t="shared" si="182"/>
        <v>18.028800204660001</v>
      </c>
      <c r="K446" s="7">
        <f t="shared" si="185"/>
        <v>0.34435008390900607</v>
      </c>
      <c r="L446" s="7">
        <f t="shared" si="186"/>
        <v>1.2499908045896897</v>
      </c>
    </row>
    <row r="447" spans="2:12" x14ac:dyDescent="0.25">
      <c r="B447" s="3">
        <v>2017</v>
      </c>
      <c r="C447" s="6">
        <v>444</v>
      </c>
      <c r="D447" s="3">
        <f t="shared" si="188"/>
        <v>0.76300000000000001</v>
      </c>
      <c r="E447" s="3" t="str">
        <f t="shared" si="188"/>
        <v>41,868*10^-3</v>
      </c>
      <c r="F447" s="3">
        <f t="shared" si="183"/>
        <v>1</v>
      </c>
      <c r="G447" s="3">
        <f t="shared" si="187"/>
        <v>19.100000000000001</v>
      </c>
      <c r="H447" s="3" t="str">
        <f t="shared" si="187"/>
        <v>44/12</v>
      </c>
      <c r="I447" s="3">
        <f t="shared" si="187"/>
        <v>0.99</v>
      </c>
      <c r="J447" s="9">
        <f t="shared" si="182"/>
        <v>14.183706096</v>
      </c>
      <c r="K447" s="7">
        <f t="shared" si="185"/>
        <v>0.27090878643360006</v>
      </c>
      <c r="L447" s="7">
        <f t="shared" si="186"/>
        <v>0.98339889475396636</v>
      </c>
    </row>
    <row r="448" spans="2:12" x14ac:dyDescent="0.25">
      <c r="G448" s="3"/>
    </row>
    <row r="449" spans="2:12" ht="15.75" x14ac:dyDescent="0.25">
      <c r="B449" s="1" t="s">
        <v>8</v>
      </c>
    </row>
    <row r="450" spans="2:12" x14ac:dyDescent="0.25">
      <c r="B450" s="4" t="s">
        <v>5</v>
      </c>
      <c r="C450" s="5" t="s">
        <v>0</v>
      </c>
      <c r="D450" s="4" t="s">
        <v>1</v>
      </c>
      <c r="E450" s="4" t="s">
        <v>19</v>
      </c>
      <c r="F450" s="4" t="s">
        <v>2</v>
      </c>
      <c r="G450" s="4" t="s">
        <v>22</v>
      </c>
      <c r="H450" s="4" t="s">
        <v>20</v>
      </c>
      <c r="I450" s="4" t="s">
        <v>58</v>
      </c>
      <c r="J450" s="4" t="s">
        <v>55</v>
      </c>
      <c r="K450" s="4" t="s">
        <v>61</v>
      </c>
      <c r="L450" s="4" t="s">
        <v>62</v>
      </c>
    </row>
    <row r="451" spans="2:12" x14ac:dyDescent="0.25">
      <c r="B451" s="3">
        <v>2005</v>
      </c>
      <c r="C451" s="25">
        <v>63600.652727272733</v>
      </c>
      <c r="D451" s="3">
        <v>0.61099999999999999</v>
      </c>
      <c r="E451" s="3" t="s">
        <v>52</v>
      </c>
      <c r="F451" s="3">
        <v>1</v>
      </c>
      <c r="G451" s="3">
        <v>17.2</v>
      </c>
      <c r="H451" s="3" t="s">
        <v>21</v>
      </c>
      <c r="I451" s="3">
        <v>0.99</v>
      </c>
      <c r="J451" s="9">
        <f t="shared" ref="J451:J463" si="189">C451*D451*0.041868*F451</f>
        <v>1626.9904304435129</v>
      </c>
      <c r="K451" s="7">
        <f>J451*G451*0.001</f>
        <v>27.984235403628421</v>
      </c>
      <c r="L451" s="7">
        <f>K451*3.66666666666666*I451</f>
        <v>101.58277451517098</v>
      </c>
    </row>
    <row r="452" spans="2:12" x14ac:dyDescent="0.25">
      <c r="B452" s="3">
        <v>2006</v>
      </c>
      <c r="C452" s="25">
        <v>62083.918181818182</v>
      </c>
      <c r="D452" s="3">
        <v>0.61099999999999999</v>
      </c>
      <c r="E452" s="3" t="str">
        <f t="shared" ref="E452:F463" si="190">E451</f>
        <v>41,868*10^-3</v>
      </c>
      <c r="F452" s="3">
        <v>1</v>
      </c>
      <c r="G452" s="3">
        <f>G451</f>
        <v>17.2</v>
      </c>
      <c r="H452" s="3" t="s">
        <v>21</v>
      </c>
      <c r="I452" s="3">
        <f t="shared" ref="I452:I456" si="191">I451</f>
        <v>0.99</v>
      </c>
      <c r="J452" s="9">
        <f t="shared" si="189"/>
        <v>1588.1903162126182</v>
      </c>
      <c r="K452" s="7">
        <f t="shared" ref="K452:K463" si="192">J452*G452*0.001</f>
        <v>27.31687343885703</v>
      </c>
      <c r="L452" s="7">
        <f t="shared" ref="L452:L463" si="193">K452*3.66666666666666*I452</f>
        <v>99.160250583050839</v>
      </c>
    </row>
    <row r="453" spans="2:12" x14ac:dyDescent="0.25">
      <c r="B453" s="3">
        <v>2007</v>
      </c>
      <c r="C453" s="25">
        <v>70275.600705213321</v>
      </c>
      <c r="D453" s="3">
        <v>0.61099999999999999</v>
      </c>
      <c r="E453" s="3" t="str">
        <f t="shared" si="190"/>
        <v>41,868*10^-3</v>
      </c>
      <c r="F453" s="3">
        <v>1</v>
      </c>
      <c r="G453" s="3">
        <f t="shared" ref="G453:I463" si="194">G452</f>
        <v>17.2</v>
      </c>
      <c r="H453" s="3" t="s">
        <v>21</v>
      </c>
      <c r="I453" s="3">
        <f t="shared" si="191"/>
        <v>0.99</v>
      </c>
      <c r="J453" s="9">
        <f t="shared" si="189"/>
        <v>1797.7445975491075</v>
      </c>
      <c r="K453" s="7">
        <f t="shared" si="192"/>
        <v>30.921207077844649</v>
      </c>
      <c r="L453" s="7">
        <f t="shared" si="193"/>
        <v>112.24398169257587</v>
      </c>
    </row>
    <row r="454" spans="2:12" x14ac:dyDescent="0.25">
      <c r="B454" s="3">
        <v>2008</v>
      </c>
      <c r="C454" s="25">
        <v>74377.951329481875</v>
      </c>
      <c r="D454" s="3">
        <v>0.61099999999999999</v>
      </c>
      <c r="E454" s="3" t="str">
        <f t="shared" si="190"/>
        <v>41,868*10^-3</v>
      </c>
      <c r="F454" s="3">
        <v>1</v>
      </c>
      <c r="G454" s="3">
        <f t="shared" si="194"/>
        <v>17.2</v>
      </c>
      <c r="H454" s="3" t="s">
        <v>21</v>
      </c>
      <c r="I454" s="3">
        <f t="shared" si="191"/>
        <v>0.99</v>
      </c>
      <c r="J454" s="9">
        <f t="shared" si="189"/>
        <v>1902.6882564865386</v>
      </c>
      <c r="K454" s="7">
        <f t="shared" si="192"/>
        <v>32.726238011568462</v>
      </c>
      <c r="L454" s="7">
        <f t="shared" si="193"/>
        <v>118.7962439819933</v>
      </c>
    </row>
    <row r="455" spans="2:12" x14ac:dyDescent="0.25">
      <c r="B455" s="3">
        <v>2009</v>
      </c>
      <c r="C455" s="6">
        <v>76368.97782583251</v>
      </c>
      <c r="D455" s="3">
        <v>0.61099999999999999</v>
      </c>
      <c r="E455" s="3" t="str">
        <f t="shared" si="190"/>
        <v>41,868*10^-3</v>
      </c>
      <c r="F455" s="3">
        <v>1</v>
      </c>
      <c r="G455" s="3">
        <f t="shared" si="194"/>
        <v>17.2</v>
      </c>
      <c r="H455" s="3" t="s">
        <v>21</v>
      </c>
      <c r="I455" s="3">
        <f t="shared" si="191"/>
        <v>0.99</v>
      </c>
      <c r="J455" s="9">
        <f t="shared" si="189"/>
        <v>1953.6213981669048</v>
      </c>
      <c r="K455" s="7">
        <f t="shared" si="192"/>
        <v>33.602288048470761</v>
      </c>
      <c r="L455" s="7">
        <f t="shared" si="193"/>
        <v>121.97630561594863</v>
      </c>
    </row>
    <row r="456" spans="2:12" x14ac:dyDescent="0.25">
      <c r="B456" s="3">
        <v>2010</v>
      </c>
      <c r="C456" s="6">
        <v>79807.49084284922</v>
      </c>
      <c r="D456" s="3">
        <f>D455</f>
        <v>0.61099999999999999</v>
      </c>
      <c r="E456" s="3" t="str">
        <f t="shared" si="190"/>
        <v>41,868*10^-3</v>
      </c>
      <c r="F456" s="3">
        <f>F455</f>
        <v>1</v>
      </c>
      <c r="G456" s="3">
        <f t="shared" si="194"/>
        <v>17.2</v>
      </c>
      <c r="H456" s="3" t="str">
        <f>H455</f>
        <v>44/12</v>
      </c>
      <c r="I456" s="3">
        <f t="shared" si="191"/>
        <v>0.99</v>
      </c>
      <c r="J456" s="9">
        <f t="shared" si="189"/>
        <v>2041.5831962577392</v>
      </c>
      <c r="K456" s="7">
        <f t="shared" si="192"/>
        <v>35.115230975633118</v>
      </c>
      <c r="L456" s="7">
        <f t="shared" si="193"/>
        <v>127.46828844154798</v>
      </c>
    </row>
    <row r="457" spans="2:12" x14ac:dyDescent="0.25">
      <c r="B457" s="3">
        <v>2011</v>
      </c>
      <c r="C457" s="6">
        <v>82722.372181116196</v>
      </c>
      <c r="D457" s="3">
        <f t="shared" ref="D457:E463" si="195">D456</f>
        <v>0.61099999999999999</v>
      </c>
      <c r="E457" s="3" t="str">
        <f t="shared" si="190"/>
        <v>41,868*10^-3</v>
      </c>
      <c r="F457" s="3">
        <f t="shared" si="190"/>
        <v>1</v>
      </c>
      <c r="G457" s="3">
        <f t="shared" si="194"/>
        <v>17.2</v>
      </c>
      <c r="H457" s="3" t="str">
        <f t="shared" si="194"/>
        <v>44/12</v>
      </c>
      <c r="I457" s="3">
        <f t="shared" si="194"/>
        <v>0.99</v>
      </c>
      <c r="J457" s="9">
        <f t="shared" si="189"/>
        <v>2116.1497901506523</v>
      </c>
      <c r="K457" s="7">
        <f t="shared" si="192"/>
        <v>36.397776390591218</v>
      </c>
      <c r="L457" s="7">
        <f t="shared" si="193"/>
        <v>132.12392829784588</v>
      </c>
    </row>
    <row r="458" spans="2:12" x14ac:dyDescent="0.25">
      <c r="B458" s="3">
        <v>2012</v>
      </c>
      <c r="C458" s="6">
        <v>85382.851930429562</v>
      </c>
      <c r="D458" s="3">
        <f t="shared" si="195"/>
        <v>0.61099999999999999</v>
      </c>
      <c r="E458" s="3" t="str">
        <f t="shared" si="190"/>
        <v>41,868*10^-3</v>
      </c>
      <c r="F458" s="3">
        <f t="shared" si="190"/>
        <v>1</v>
      </c>
      <c r="G458" s="3">
        <f t="shared" si="194"/>
        <v>17.2</v>
      </c>
      <c r="H458" s="3" t="str">
        <f t="shared" si="194"/>
        <v>44/12</v>
      </c>
      <c r="I458" s="3">
        <f t="shared" si="194"/>
        <v>0.99</v>
      </c>
      <c r="J458" s="9">
        <f t="shared" si="189"/>
        <v>2184.2084484647903</v>
      </c>
      <c r="K458" s="7">
        <f t="shared" si="192"/>
        <v>37.568385313594398</v>
      </c>
      <c r="L458" s="7">
        <f t="shared" si="193"/>
        <v>136.37323868834741</v>
      </c>
    </row>
    <row r="459" spans="2:12" x14ac:dyDescent="0.25">
      <c r="B459" s="3">
        <v>2013</v>
      </c>
      <c r="C459" s="6">
        <v>87193.007622232282</v>
      </c>
      <c r="D459" s="3">
        <f t="shared" si="195"/>
        <v>0.61099999999999999</v>
      </c>
      <c r="E459" s="3" t="str">
        <f t="shared" si="190"/>
        <v>41,868*10^-3</v>
      </c>
      <c r="F459" s="3">
        <f t="shared" si="190"/>
        <v>1</v>
      </c>
      <c r="G459" s="3">
        <f t="shared" si="194"/>
        <v>17.2</v>
      </c>
      <c r="H459" s="3" t="str">
        <f t="shared" si="194"/>
        <v>44/12</v>
      </c>
      <c r="I459" s="3">
        <f t="shared" si="194"/>
        <v>0.99</v>
      </c>
      <c r="J459" s="9">
        <f t="shared" si="189"/>
        <v>2230.5146711509765</v>
      </c>
      <c r="K459" s="7">
        <f t="shared" si="192"/>
        <v>38.364852343796798</v>
      </c>
      <c r="L459" s="7">
        <f t="shared" si="193"/>
        <v>139.26441400798211</v>
      </c>
    </row>
    <row r="460" spans="2:12" x14ac:dyDescent="0.25">
      <c r="B460" s="3">
        <v>2014</v>
      </c>
      <c r="C460" s="6">
        <v>88661.932971014496</v>
      </c>
      <c r="D460" s="3">
        <f t="shared" si="195"/>
        <v>0.61099999999999999</v>
      </c>
      <c r="E460" s="3" t="str">
        <f t="shared" si="195"/>
        <v>41,868*10^-3</v>
      </c>
      <c r="F460" s="3">
        <f t="shared" si="190"/>
        <v>1</v>
      </c>
      <c r="G460" s="3">
        <f t="shared" si="194"/>
        <v>17.2</v>
      </c>
      <c r="H460" s="3" t="str">
        <f t="shared" si="194"/>
        <v>44/12</v>
      </c>
      <c r="I460" s="3">
        <f t="shared" si="194"/>
        <v>0.99</v>
      </c>
      <c r="J460" s="9">
        <f t="shared" si="189"/>
        <v>2268.0917616841962</v>
      </c>
      <c r="K460" s="7">
        <f t="shared" si="192"/>
        <v>39.011178300968176</v>
      </c>
      <c r="L460" s="7">
        <f t="shared" si="193"/>
        <v>141.61057723251423</v>
      </c>
    </row>
    <row r="461" spans="2:12" x14ac:dyDescent="0.25">
      <c r="B461" s="3">
        <v>2015</v>
      </c>
      <c r="C461" s="6">
        <v>89740.945652173919</v>
      </c>
      <c r="D461" s="3">
        <f t="shared" si="195"/>
        <v>0.61099999999999999</v>
      </c>
      <c r="E461" s="3" t="str">
        <f t="shared" si="195"/>
        <v>41,868*10^-3</v>
      </c>
      <c r="F461" s="3">
        <f t="shared" si="190"/>
        <v>1</v>
      </c>
      <c r="G461" s="3">
        <f t="shared" si="194"/>
        <v>17.2</v>
      </c>
      <c r="H461" s="3" t="str">
        <f t="shared" si="194"/>
        <v>44/12</v>
      </c>
      <c r="I461" s="3">
        <f t="shared" si="194"/>
        <v>0.99</v>
      </c>
      <c r="J461" s="9">
        <f t="shared" si="189"/>
        <v>2295.6943605773481</v>
      </c>
      <c r="K461" s="7">
        <f t="shared" si="192"/>
        <v>39.485943001930387</v>
      </c>
      <c r="L461" s="7">
        <f t="shared" si="193"/>
        <v>143.33397309700706</v>
      </c>
    </row>
    <row r="462" spans="2:12" x14ac:dyDescent="0.25">
      <c r="B462" s="3">
        <v>2016</v>
      </c>
      <c r="C462" s="6">
        <v>91141.744565217377</v>
      </c>
      <c r="D462" s="3">
        <f t="shared" si="195"/>
        <v>0.61099999999999999</v>
      </c>
      <c r="E462" s="3" t="str">
        <f t="shared" si="195"/>
        <v>41,868*10^-3</v>
      </c>
      <c r="F462" s="3">
        <f t="shared" si="190"/>
        <v>1</v>
      </c>
      <c r="G462" s="3">
        <f t="shared" si="194"/>
        <v>17.2</v>
      </c>
      <c r="H462" s="3" t="str">
        <f t="shared" si="194"/>
        <v>44/12</v>
      </c>
      <c r="I462" s="3">
        <f t="shared" si="194"/>
        <v>0.99</v>
      </c>
      <c r="J462" s="9">
        <f t="shared" si="189"/>
        <v>2331.5286850499347</v>
      </c>
      <c r="K462" s="7">
        <f t="shared" si="192"/>
        <v>40.102293382858875</v>
      </c>
      <c r="L462" s="7">
        <f t="shared" si="193"/>
        <v>145.57132497977744</v>
      </c>
    </row>
    <row r="463" spans="2:12" x14ac:dyDescent="0.25">
      <c r="B463" s="3">
        <v>2017</v>
      </c>
      <c r="C463" s="6">
        <v>93106.352648306347</v>
      </c>
      <c r="D463" s="3">
        <f t="shared" si="195"/>
        <v>0.61099999999999999</v>
      </c>
      <c r="E463" s="3" t="str">
        <f t="shared" si="195"/>
        <v>41,868*10^-3</v>
      </c>
      <c r="F463" s="3">
        <f t="shared" si="190"/>
        <v>1</v>
      </c>
      <c r="G463" s="3">
        <f t="shared" si="194"/>
        <v>17.2</v>
      </c>
      <c r="H463" s="3" t="str">
        <f t="shared" si="194"/>
        <v>44/12</v>
      </c>
      <c r="I463" s="3">
        <f t="shared" si="194"/>
        <v>0.99</v>
      </c>
      <c r="J463" s="9">
        <f t="shared" si="189"/>
        <v>2381.7860081070462</v>
      </c>
      <c r="K463" s="7">
        <f t="shared" si="192"/>
        <v>40.966719339441198</v>
      </c>
      <c r="L463" s="7">
        <f t="shared" si="193"/>
        <v>148.70919120217127</v>
      </c>
    </row>
    <row r="465" spans="2:12" ht="15.75" x14ac:dyDescent="0.25">
      <c r="B465" s="1" t="s">
        <v>12</v>
      </c>
    </row>
    <row r="466" spans="2:12" x14ac:dyDescent="0.25">
      <c r="B466" s="4" t="s">
        <v>5</v>
      </c>
      <c r="C466" s="5" t="s">
        <v>0</v>
      </c>
      <c r="D466" s="4" t="s">
        <v>1</v>
      </c>
      <c r="E466" s="4" t="s">
        <v>19</v>
      </c>
      <c r="F466" s="4" t="s">
        <v>2</v>
      </c>
      <c r="G466" s="4" t="s">
        <v>22</v>
      </c>
      <c r="H466" s="4" t="s">
        <v>20</v>
      </c>
      <c r="I466" s="4" t="s">
        <v>58</v>
      </c>
      <c r="J466" s="4" t="s">
        <v>55</v>
      </c>
      <c r="K466" s="4" t="s">
        <v>61</v>
      </c>
      <c r="L466" s="4" t="s">
        <v>62</v>
      </c>
    </row>
    <row r="467" spans="2:12" x14ac:dyDescent="0.25">
      <c r="B467" s="3">
        <v>2005</v>
      </c>
      <c r="C467" s="25">
        <v>77.489795918367349</v>
      </c>
      <c r="D467" s="3">
        <v>0.95899999999999996</v>
      </c>
      <c r="E467" s="3" t="s">
        <v>52</v>
      </c>
      <c r="F467" s="3">
        <v>1</v>
      </c>
      <c r="G467" s="3">
        <v>21.1</v>
      </c>
      <c r="H467" s="3" t="s">
        <v>21</v>
      </c>
      <c r="I467" s="3">
        <v>0.99</v>
      </c>
      <c r="J467" s="9">
        <f t="shared" ref="J467:J479" si="196">C467*D467*0.041868*F467</f>
        <v>3.1113247217142854</v>
      </c>
      <c r="K467" s="7">
        <f>J467*G467*0.001</f>
        <v>6.5648951628171429E-2</v>
      </c>
      <c r="L467" s="7">
        <f>K467*3.66666666666666*I467</f>
        <v>0.23830569441026184</v>
      </c>
    </row>
    <row r="468" spans="2:12" x14ac:dyDescent="0.25">
      <c r="B468" s="3">
        <v>2006</v>
      </c>
      <c r="C468" s="6">
        <v>0</v>
      </c>
      <c r="D468" s="3">
        <v>0.95899999999999996</v>
      </c>
      <c r="E468" s="3" t="str">
        <f t="shared" ref="E468:F479" si="197">E467</f>
        <v>41,868*10^-3</v>
      </c>
      <c r="F468" s="3">
        <v>1</v>
      </c>
      <c r="G468" s="3">
        <f>G467</f>
        <v>21.1</v>
      </c>
      <c r="H468" s="3" t="s">
        <v>21</v>
      </c>
      <c r="I468" s="3">
        <f t="shared" ref="I468:I472" si="198">I467</f>
        <v>0.99</v>
      </c>
      <c r="J468" s="9">
        <f t="shared" si="196"/>
        <v>0</v>
      </c>
      <c r="K468" s="7">
        <f t="shared" ref="K468:K479" si="199">J468*G468*0.001</f>
        <v>0</v>
      </c>
      <c r="L468" s="7">
        <f t="shared" ref="L468:L479" si="200">K468*3.66666666666666*I468</f>
        <v>0</v>
      </c>
    </row>
    <row r="469" spans="2:12" x14ac:dyDescent="0.25">
      <c r="B469" s="3">
        <v>2007</v>
      </c>
      <c r="C469" s="25">
        <v>10.761584527628093</v>
      </c>
      <c r="D469" s="3">
        <v>0.95899999999999996</v>
      </c>
      <c r="E469" s="3" t="str">
        <f t="shared" si="197"/>
        <v>41,868*10^-3</v>
      </c>
      <c r="F469" s="3">
        <v>1</v>
      </c>
      <c r="G469" s="3">
        <f t="shared" ref="G469:I479" si="201">G468</f>
        <v>21.1</v>
      </c>
      <c r="H469" s="3" t="s">
        <v>21</v>
      </c>
      <c r="I469" s="3">
        <f t="shared" si="198"/>
        <v>0.99</v>
      </c>
      <c r="J469" s="9">
        <f t="shared" si="196"/>
        <v>0.43209281414162093</v>
      </c>
      <c r="K469" s="7">
        <f t="shared" si="199"/>
        <v>9.1171583783882029E-3</v>
      </c>
      <c r="L469" s="7">
        <f t="shared" si="200"/>
        <v>3.3095284913549114E-2</v>
      </c>
    </row>
    <row r="470" spans="2:12" x14ac:dyDescent="0.25">
      <c r="B470" s="3">
        <v>2008</v>
      </c>
      <c r="C470" s="6">
        <v>0</v>
      </c>
      <c r="D470" s="3">
        <v>0.95899999999999996</v>
      </c>
      <c r="E470" s="3" t="str">
        <f t="shared" si="197"/>
        <v>41,868*10^-3</v>
      </c>
      <c r="F470" s="3">
        <v>1</v>
      </c>
      <c r="G470" s="3">
        <f t="shared" si="201"/>
        <v>21.1</v>
      </c>
      <c r="H470" s="3" t="s">
        <v>21</v>
      </c>
      <c r="I470" s="3">
        <f t="shared" si="198"/>
        <v>0.99</v>
      </c>
      <c r="J470" s="9">
        <f t="shared" si="196"/>
        <v>0</v>
      </c>
      <c r="K470" s="7">
        <f t="shared" si="199"/>
        <v>0</v>
      </c>
      <c r="L470" s="7">
        <f t="shared" si="200"/>
        <v>0</v>
      </c>
    </row>
    <row r="471" spans="2:12" x14ac:dyDescent="0.25">
      <c r="B471" s="3">
        <v>2009</v>
      </c>
      <c r="C471" s="6">
        <v>264855.96100000001</v>
      </c>
      <c r="D471" s="3">
        <v>0.95899999999999996</v>
      </c>
      <c r="E471" s="3" t="str">
        <f t="shared" si="197"/>
        <v>41,868*10^-3</v>
      </c>
      <c r="F471" s="3">
        <v>1</v>
      </c>
      <c r="G471" s="3">
        <f t="shared" si="201"/>
        <v>21.1</v>
      </c>
      <c r="H471" s="3" t="s">
        <v>21</v>
      </c>
      <c r="I471" s="3">
        <f t="shared" si="198"/>
        <v>0.99</v>
      </c>
      <c r="J471" s="9">
        <f t="shared" si="196"/>
        <v>10634.340810766933</v>
      </c>
      <c r="K471" s="7">
        <f t="shared" si="199"/>
        <v>224.3845911071823</v>
      </c>
      <c r="L471" s="7">
        <f t="shared" si="200"/>
        <v>814.51606571907018</v>
      </c>
    </row>
    <row r="472" spans="2:12" x14ac:dyDescent="0.25">
      <c r="B472" s="3">
        <v>2010</v>
      </c>
      <c r="C472" s="6">
        <v>264537.83999999997</v>
      </c>
      <c r="D472" s="3">
        <v>0.95699999999999996</v>
      </c>
      <c r="E472" s="3" t="str">
        <f t="shared" si="197"/>
        <v>41,868*10^-3</v>
      </c>
      <c r="F472" s="3">
        <f>F471</f>
        <v>1</v>
      </c>
      <c r="G472" s="3">
        <f t="shared" si="201"/>
        <v>21.1</v>
      </c>
      <c r="H472" s="3" t="str">
        <f>H471</f>
        <v>44/12</v>
      </c>
      <c r="I472" s="3">
        <f t="shared" si="198"/>
        <v>0.99</v>
      </c>
      <c r="J472" s="9">
        <f t="shared" si="196"/>
        <v>10599.416462859839</v>
      </c>
      <c r="K472" s="7">
        <f t="shared" si="199"/>
        <v>223.64768736634261</v>
      </c>
      <c r="L472" s="7">
        <f t="shared" si="200"/>
        <v>811.84110513982216</v>
      </c>
    </row>
    <row r="473" spans="2:12" x14ac:dyDescent="0.25">
      <c r="B473" s="3">
        <v>2011</v>
      </c>
      <c r="C473" s="6">
        <v>0</v>
      </c>
      <c r="D473" s="3">
        <f>D472</f>
        <v>0.95699999999999996</v>
      </c>
      <c r="E473" s="3" t="str">
        <f t="shared" si="197"/>
        <v>41,868*10^-3</v>
      </c>
      <c r="F473" s="3">
        <f>F472</f>
        <v>1</v>
      </c>
      <c r="G473" s="3">
        <f t="shared" si="201"/>
        <v>21.1</v>
      </c>
      <c r="H473" s="3" t="str">
        <f t="shared" si="201"/>
        <v>44/12</v>
      </c>
      <c r="I473" s="3">
        <f t="shared" si="201"/>
        <v>0.99</v>
      </c>
      <c r="J473" s="9">
        <f t="shared" si="196"/>
        <v>0</v>
      </c>
      <c r="K473" s="7">
        <f t="shared" si="199"/>
        <v>0</v>
      </c>
      <c r="L473" s="7">
        <f t="shared" si="200"/>
        <v>0</v>
      </c>
    </row>
    <row r="474" spans="2:12" x14ac:dyDescent="0.25">
      <c r="B474" s="3">
        <v>2012</v>
      </c>
      <c r="C474" s="6">
        <v>0</v>
      </c>
      <c r="D474" s="3">
        <f t="shared" ref="D474:E479" si="202">D473</f>
        <v>0.95699999999999996</v>
      </c>
      <c r="E474" s="3" t="str">
        <f t="shared" si="197"/>
        <v>41,868*10^-3</v>
      </c>
      <c r="F474" s="3">
        <f t="shared" si="197"/>
        <v>1</v>
      </c>
      <c r="G474" s="3">
        <f t="shared" si="201"/>
        <v>21.1</v>
      </c>
      <c r="H474" s="3" t="str">
        <f t="shared" si="201"/>
        <v>44/12</v>
      </c>
      <c r="I474" s="3">
        <f t="shared" si="201"/>
        <v>0.99</v>
      </c>
      <c r="J474" s="9">
        <f t="shared" si="196"/>
        <v>0</v>
      </c>
      <c r="K474" s="7">
        <f t="shared" si="199"/>
        <v>0</v>
      </c>
      <c r="L474" s="7">
        <f t="shared" si="200"/>
        <v>0</v>
      </c>
    </row>
    <row r="475" spans="2:12" x14ac:dyDescent="0.25">
      <c r="B475" s="3">
        <v>2013</v>
      </c>
      <c r="C475" s="6">
        <v>0</v>
      </c>
      <c r="D475" s="3">
        <f t="shared" si="202"/>
        <v>0.95699999999999996</v>
      </c>
      <c r="E475" s="3" t="str">
        <f t="shared" si="197"/>
        <v>41,868*10^-3</v>
      </c>
      <c r="F475" s="3">
        <f t="shared" si="197"/>
        <v>1</v>
      </c>
      <c r="G475" s="3">
        <f t="shared" si="201"/>
        <v>21.1</v>
      </c>
      <c r="H475" s="3" t="str">
        <f t="shared" si="201"/>
        <v>44/12</v>
      </c>
      <c r="I475" s="3">
        <f t="shared" si="201"/>
        <v>0.99</v>
      </c>
      <c r="J475" s="9">
        <f t="shared" si="196"/>
        <v>0</v>
      </c>
      <c r="K475" s="7">
        <f t="shared" si="199"/>
        <v>0</v>
      </c>
      <c r="L475" s="7">
        <f t="shared" si="200"/>
        <v>0</v>
      </c>
    </row>
    <row r="476" spans="2:12" x14ac:dyDescent="0.25">
      <c r="B476" s="3">
        <v>2014</v>
      </c>
      <c r="C476" s="6">
        <v>0</v>
      </c>
      <c r="D476" s="3">
        <f t="shared" si="202"/>
        <v>0.95699999999999996</v>
      </c>
      <c r="E476" s="3" t="str">
        <f t="shared" si="202"/>
        <v>41,868*10^-3</v>
      </c>
      <c r="F476" s="3">
        <f t="shared" si="197"/>
        <v>1</v>
      </c>
      <c r="G476" s="3">
        <f t="shared" si="201"/>
        <v>21.1</v>
      </c>
      <c r="H476" s="3" t="str">
        <f t="shared" si="201"/>
        <v>44/12</v>
      </c>
      <c r="I476" s="3">
        <f t="shared" si="201"/>
        <v>0.99</v>
      </c>
      <c r="J476" s="9">
        <f t="shared" si="196"/>
        <v>0</v>
      </c>
      <c r="K476" s="7">
        <f t="shared" si="199"/>
        <v>0</v>
      </c>
      <c r="L476" s="7">
        <f t="shared" si="200"/>
        <v>0</v>
      </c>
    </row>
    <row r="477" spans="2:12" x14ac:dyDescent="0.25">
      <c r="B477" s="3">
        <v>2015</v>
      </c>
      <c r="C477" s="6">
        <v>0</v>
      </c>
      <c r="D477" s="3">
        <f t="shared" si="202"/>
        <v>0.95699999999999996</v>
      </c>
      <c r="E477" s="3" t="str">
        <f t="shared" si="202"/>
        <v>41,868*10^-3</v>
      </c>
      <c r="F477" s="3">
        <f t="shared" si="197"/>
        <v>1</v>
      </c>
      <c r="G477" s="3">
        <f t="shared" si="201"/>
        <v>21.1</v>
      </c>
      <c r="H477" s="3" t="str">
        <f t="shared" si="201"/>
        <v>44/12</v>
      </c>
      <c r="I477" s="3">
        <f t="shared" si="201"/>
        <v>0.99</v>
      </c>
      <c r="J477" s="9">
        <f t="shared" si="196"/>
        <v>0</v>
      </c>
      <c r="K477" s="7">
        <f t="shared" si="199"/>
        <v>0</v>
      </c>
      <c r="L477" s="7">
        <f t="shared" si="200"/>
        <v>0</v>
      </c>
    </row>
    <row r="478" spans="2:12" x14ac:dyDescent="0.25">
      <c r="B478" s="3">
        <v>2016</v>
      </c>
      <c r="C478" s="6">
        <v>0</v>
      </c>
      <c r="D478" s="3">
        <f t="shared" si="202"/>
        <v>0.95699999999999996</v>
      </c>
      <c r="E478" s="3" t="str">
        <f t="shared" si="202"/>
        <v>41,868*10^-3</v>
      </c>
      <c r="F478" s="3">
        <f t="shared" si="197"/>
        <v>1</v>
      </c>
      <c r="G478" s="3">
        <f t="shared" si="201"/>
        <v>21.1</v>
      </c>
      <c r="H478" s="3" t="str">
        <f t="shared" si="201"/>
        <v>44/12</v>
      </c>
      <c r="I478" s="3">
        <f t="shared" si="201"/>
        <v>0.99</v>
      </c>
      <c r="J478" s="9">
        <f t="shared" si="196"/>
        <v>0</v>
      </c>
      <c r="K478" s="7">
        <f t="shared" si="199"/>
        <v>0</v>
      </c>
      <c r="L478" s="7">
        <f t="shared" si="200"/>
        <v>0</v>
      </c>
    </row>
    <row r="479" spans="2:12" x14ac:dyDescent="0.25">
      <c r="B479" s="3">
        <v>2017</v>
      </c>
      <c r="C479" s="6">
        <v>0</v>
      </c>
      <c r="D479" s="3">
        <f t="shared" si="202"/>
        <v>0.95699999999999996</v>
      </c>
      <c r="E479" s="3" t="str">
        <f t="shared" si="202"/>
        <v>41,868*10^-3</v>
      </c>
      <c r="F479" s="3">
        <f t="shared" si="197"/>
        <v>1</v>
      </c>
      <c r="G479" s="3">
        <f t="shared" si="201"/>
        <v>21.1</v>
      </c>
      <c r="H479" s="3" t="str">
        <f t="shared" si="201"/>
        <v>44/12</v>
      </c>
      <c r="I479" s="3">
        <f t="shared" si="201"/>
        <v>0.99</v>
      </c>
      <c r="J479" s="9">
        <f t="shared" si="196"/>
        <v>0</v>
      </c>
      <c r="K479" s="7">
        <f t="shared" si="199"/>
        <v>0</v>
      </c>
      <c r="L479" s="7">
        <f t="shared" si="200"/>
        <v>0</v>
      </c>
    </row>
    <row r="481" spans="2:12" ht="15.75" x14ac:dyDescent="0.25">
      <c r="B481" s="1" t="s">
        <v>48</v>
      </c>
    </row>
    <row r="482" spans="2:12" x14ac:dyDescent="0.25">
      <c r="B482" s="4" t="s">
        <v>5</v>
      </c>
      <c r="C482" s="5" t="s">
        <v>0</v>
      </c>
      <c r="D482" s="4" t="s">
        <v>1</v>
      </c>
      <c r="E482" s="4" t="s">
        <v>19</v>
      </c>
      <c r="F482" s="4" t="s">
        <v>2</v>
      </c>
      <c r="G482" s="4" t="s">
        <v>22</v>
      </c>
      <c r="H482" s="4" t="s">
        <v>20</v>
      </c>
      <c r="I482" s="4" t="s">
        <v>58</v>
      </c>
      <c r="J482" s="4" t="s">
        <v>55</v>
      </c>
      <c r="K482" s="4" t="s">
        <v>61</v>
      </c>
      <c r="L482" s="4" t="s">
        <v>62</v>
      </c>
    </row>
    <row r="483" spans="2:12" x14ac:dyDescent="0.25">
      <c r="B483" s="3">
        <v>2005</v>
      </c>
      <c r="C483" s="25">
        <v>663267.46299999999</v>
      </c>
      <c r="D483" s="3">
        <v>0.84799999999999998</v>
      </c>
      <c r="E483" s="3" t="s">
        <v>52</v>
      </c>
      <c r="F483" s="3">
        <v>1</v>
      </c>
      <c r="G483" s="3">
        <v>20.2</v>
      </c>
      <c r="H483" s="3" t="s">
        <v>21</v>
      </c>
      <c r="I483" s="3">
        <v>0.99</v>
      </c>
      <c r="J483" s="9">
        <f t="shared" ref="J483:J495" si="203">C483*D483*0.041868*F483</f>
        <v>23548.69045546963</v>
      </c>
      <c r="K483" s="7">
        <f>J483*G483*0.001</f>
        <v>475.68354720048654</v>
      </c>
      <c r="L483" s="7">
        <f>K483*3.66666666666666*I483</f>
        <v>1726.7312763377631</v>
      </c>
    </row>
    <row r="484" spans="2:12" x14ac:dyDescent="0.25">
      <c r="B484" s="3">
        <v>2006</v>
      </c>
      <c r="C484" s="25">
        <v>654631.31999999995</v>
      </c>
      <c r="D484" s="3">
        <v>0.84799999999999998</v>
      </c>
      <c r="E484" s="3" t="str">
        <f t="shared" ref="E484:F495" si="204">E483</f>
        <v>41,868*10^-3</v>
      </c>
      <c r="F484" s="3">
        <v>1</v>
      </c>
      <c r="G484" s="3">
        <f>G483</f>
        <v>20.2</v>
      </c>
      <c r="H484" s="3" t="s">
        <v>21</v>
      </c>
      <c r="I484" s="3">
        <f t="shared" ref="I484:I488" si="205">I483</f>
        <v>0.99</v>
      </c>
      <c r="J484" s="9">
        <f t="shared" si="203"/>
        <v>23242.072281684475</v>
      </c>
      <c r="K484" s="7">
        <f t="shared" ref="K484:K495" si="206">J484*G484*0.001</f>
        <v>469.48986009002641</v>
      </c>
      <c r="L484" s="7">
        <f t="shared" ref="L484:L495" si="207">K484*3.66666666666666*I484</f>
        <v>1704.2481921267927</v>
      </c>
    </row>
    <row r="485" spans="2:12" x14ac:dyDescent="0.25">
      <c r="B485" s="3">
        <v>2007</v>
      </c>
      <c r="C485" s="25">
        <v>631352.10518818325</v>
      </c>
      <c r="D485" s="3">
        <v>0.84799999999999998</v>
      </c>
      <c r="E485" s="3" t="str">
        <f t="shared" si="204"/>
        <v>41,868*10^-3</v>
      </c>
      <c r="F485" s="3">
        <v>1</v>
      </c>
      <c r="G485" s="3">
        <f t="shared" ref="G485:I495" si="208">G484</f>
        <v>20.2</v>
      </c>
      <c r="H485" s="3" t="s">
        <v>21</v>
      </c>
      <c r="I485" s="3">
        <f t="shared" si="205"/>
        <v>0.99</v>
      </c>
      <c r="J485" s="9">
        <f t="shared" si="203"/>
        <v>22415.56554913599</v>
      </c>
      <c r="K485" s="7">
        <f t="shared" si="206"/>
        <v>452.79442409254699</v>
      </c>
      <c r="L485" s="7">
        <f t="shared" si="207"/>
        <v>1643.6437594559425</v>
      </c>
    </row>
    <row r="486" spans="2:12" x14ac:dyDescent="0.25">
      <c r="B486" s="3">
        <v>2008</v>
      </c>
      <c r="C486" s="25">
        <v>666985.83236643416</v>
      </c>
      <c r="D486" s="3">
        <v>0.84799999999999998</v>
      </c>
      <c r="E486" s="3" t="str">
        <f t="shared" si="204"/>
        <v>41,868*10^-3</v>
      </c>
      <c r="F486" s="3">
        <v>1</v>
      </c>
      <c r="G486" s="3">
        <f t="shared" si="208"/>
        <v>20.2</v>
      </c>
      <c r="H486" s="3" t="s">
        <v>21</v>
      </c>
      <c r="I486" s="3">
        <f t="shared" si="205"/>
        <v>0.99</v>
      </c>
      <c r="J486" s="9">
        <f t="shared" si="203"/>
        <v>23680.707679431151</v>
      </c>
      <c r="K486" s="7">
        <f t="shared" si="206"/>
        <v>478.35029512450922</v>
      </c>
      <c r="L486" s="7">
        <f t="shared" si="207"/>
        <v>1736.4115713019653</v>
      </c>
    </row>
    <row r="487" spans="2:12" x14ac:dyDescent="0.25">
      <c r="B487" s="3">
        <v>2009</v>
      </c>
      <c r="C487" s="6">
        <v>695719.98842682678</v>
      </c>
      <c r="D487" s="3">
        <v>0.84799999999999998</v>
      </c>
      <c r="E487" s="3" t="str">
        <f t="shared" si="204"/>
        <v>41,868*10^-3</v>
      </c>
      <c r="F487" s="3">
        <v>1</v>
      </c>
      <c r="G487" s="3">
        <f t="shared" si="208"/>
        <v>20.2</v>
      </c>
      <c r="H487" s="3" t="s">
        <v>21</v>
      </c>
      <c r="I487" s="3">
        <f t="shared" si="205"/>
        <v>0.99</v>
      </c>
      <c r="J487" s="9">
        <f t="shared" si="203"/>
        <v>24700.886995185316</v>
      </c>
      <c r="K487" s="7">
        <f t="shared" si="206"/>
        <v>498.95791730274334</v>
      </c>
      <c r="L487" s="7">
        <f t="shared" si="207"/>
        <v>1811.2172398089551</v>
      </c>
    </row>
    <row r="488" spans="2:12" x14ac:dyDescent="0.25">
      <c r="B488" s="3">
        <v>2010</v>
      </c>
      <c r="C488" s="6">
        <v>761900.43741058209</v>
      </c>
      <c r="D488" s="3">
        <f>D487</f>
        <v>0.84799999999999998</v>
      </c>
      <c r="E488" s="3" t="str">
        <f t="shared" si="204"/>
        <v>41,868*10^-3</v>
      </c>
      <c r="F488" s="3">
        <f>F487</f>
        <v>1</v>
      </c>
      <c r="G488" s="3">
        <f t="shared" si="208"/>
        <v>20.2</v>
      </c>
      <c r="H488" s="3" t="str">
        <f>H487</f>
        <v>44/12</v>
      </c>
      <c r="I488" s="3">
        <f t="shared" si="205"/>
        <v>0.99</v>
      </c>
      <c r="J488" s="9">
        <f t="shared" si="203"/>
        <v>27050.561891453301</v>
      </c>
      <c r="K488" s="7">
        <f t="shared" si="206"/>
        <v>546.42135020735668</v>
      </c>
      <c r="L488" s="7">
        <f t="shared" si="207"/>
        <v>1983.5095012527011</v>
      </c>
    </row>
    <row r="489" spans="2:12" x14ac:dyDescent="0.25">
      <c r="B489" s="3">
        <v>2011</v>
      </c>
      <c r="C489" s="6">
        <v>775345.56647629396</v>
      </c>
      <c r="D489" s="3">
        <f t="shared" ref="D489:E495" si="209">D488</f>
        <v>0.84799999999999998</v>
      </c>
      <c r="E489" s="3" t="str">
        <f t="shared" si="204"/>
        <v>41,868*10^-3</v>
      </c>
      <c r="F489" s="3">
        <f t="shared" si="204"/>
        <v>1</v>
      </c>
      <c r="G489" s="3">
        <f t="shared" si="208"/>
        <v>20.2</v>
      </c>
      <c r="H489" s="3" t="str">
        <f t="shared" si="208"/>
        <v>44/12</v>
      </c>
      <c r="I489" s="3">
        <f t="shared" si="208"/>
        <v>0.99</v>
      </c>
      <c r="J489" s="9">
        <f t="shared" si="203"/>
        <v>27527.918614290596</v>
      </c>
      <c r="K489" s="7">
        <f t="shared" si="206"/>
        <v>556.06395600867006</v>
      </c>
      <c r="L489" s="7">
        <f t="shared" si="207"/>
        <v>2018.5121603114685</v>
      </c>
    </row>
    <row r="490" spans="2:12" x14ac:dyDescent="0.25">
      <c r="B490" s="3">
        <v>2012</v>
      </c>
      <c r="C490" s="6">
        <v>772218.65303873084</v>
      </c>
      <c r="D490" s="3">
        <f t="shared" si="209"/>
        <v>0.84799999999999998</v>
      </c>
      <c r="E490" s="3" t="str">
        <f t="shared" si="204"/>
        <v>41,868*10^-3</v>
      </c>
      <c r="F490" s="3">
        <f t="shared" si="204"/>
        <v>1</v>
      </c>
      <c r="G490" s="3">
        <f t="shared" si="208"/>
        <v>20.2</v>
      </c>
      <c r="H490" s="3" t="str">
        <f t="shared" si="208"/>
        <v>44/12</v>
      </c>
      <c r="I490" s="3">
        <f t="shared" si="208"/>
        <v>0.99</v>
      </c>
      <c r="J490" s="9">
        <f t="shared" si="203"/>
        <v>27416.900479480897</v>
      </c>
      <c r="K490" s="7">
        <f t="shared" si="206"/>
        <v>553.82138968551419</v>
      </c>
      <c r="L490" s="7">
        <f t="shared" si="207"/>
        <v>2010.3716445584128</v>
      </c>
    </row>
    <row r="491" spans="2:12" x14ac:dyDescent="0.25">
      <c r="B491" s="3">
        <v>2013</v>
      </c>
      <c r="C491" s="6">
        <v>777142.09200000006</v>
      </c>
      <c r="D491" s="3">
        <f t="shared" si="209"/>
        <v>0.84799999999999998</v>
      </c>
      <c r="E491" s="3" t="str">
        <f t="shared" si="204"/>
        <v>41,868*10^-3</v>
      </c>
      <c r="F491" s="3">
        <f t="shared" si="204"/>
        <v>1</v>
      </c>
      <c r="G491" s="3">
        <f t="shared" si="208"/>
        <v>20.2</v>
      </c>
      <c r="H491" s="3" t="str">
        <f t="shared" si="208"/>
        <v>44/12</v>
      </c>
      <c r="I491" s="3">
        <f t="shared" si="208"/>
        <v>0.99</v>
      </c>
      <c r="J491" s="9">
        <f t="shared" si="203"/>
        <v>27591.702571461894</v>
      </c>
      <c r="K491" s="7">
        <f t="shared" si="206"/>
        <v>557.35239194353028</v>
      </c>
      <c r="L491" s="7">
        <f t="shared" si="207"/>
        <v>2023.1891827550112</v>
      </c>
    </row>
    <row r="492" spans="2:12" x14ac:dyDescent="0.25">
      <c r="B492" s="3">
        <v>2014</v>
      </c>
      <c r="C492" s="6">
        <v>808440.25199999998</v>
      </c>
      <c r="D492" s="3">
        <f t="shared" si="209"/>
        <v>0.84799999999999998</v>
      </c>
      <c r="E492" s="3" t="str">
        <f t="shared" si="209"/>
        <v>41,868*10^-3</v>
      </c>
      <c r="F492" s="3">
        <f t="shared" si="204"/>
        <v>1</v>
      </c>
      <c r="G492" s="3">
        <f t="shared" si="208"/>
        <v>20.2</v>
      </c>
      <c r="H492" s="3" t="str">
        <f t="shared" si="208"/>
        <v>44/12</v>
      </c>
      <c r="I492" s="3">
        <f t="shared" si="208"/>
        <v>0.99</v>
      </c>
      <c r="J492" s="9">
        <f t="shared" si="203"/>
        <v>28702.914447184128</v>
      </c>
      <c r="K492" s="7">
        <f t="shared" si="206"/>
        <v>579.79887183311939</v>
      </c>
      <c r="L492" s="7">
        <f t="shared" si="207"/>
        <v>2104.6699047542197</v>
      </c>
    </row>
    <row r="493" spans="2:12" x14ac:dyDescent="0.25">
      <c r="B493" s="3">
        <v>2015</v>
      </c>
      <c r="C493" s="6">
        <v>804476.32812177239</v>
      </c>
      <c r="D493" s="3">
        <f t="shared" si="209"/>
        <v>0.84799999999999998</v>
      </c>
      <c r="E493" s="3" t="str">
        <f t="shared" si="209"/>
        <v>41,868*10^-3</v>
      </c>
      <c r="F493" s="3">
        <f t="shared" si="204"/>
        <v>1</v>
      </c>
      <c r="G493" s="3">
        <f t="shared" si="208"/>
        <v>20.2</v>
      </c>
      <c r="H493" s="3" t="str">
        <f t="shared" si="208"/>
        <v>44/12</v>
      </c>
      <c r="I493" s="3">
        <f t="shared" si="208"/>
        <v>0.99</v>
      </c>
      <c r="J493" s="9">
        <f t="shared" si="203"/>
        <v>28562.179040120409</v>
      </c>
      <c r="K493" s="7">
        <f t="shared" si="206"/>
        <v>576.95601661043224</v>
      </c>
      <c r="L493" s="7">
        <f t="shared" si="207"/>
        <v>2094.3503402958654</v>
      </c>
    </row>
    <row r="494" spans="2:12" x14ac:dyDescent="0.25">
      <c r="B494" s="3">
        <v>2016</v>
      </c>
      <c r="C494" s="6">
        <v>774647.68099999987</v>
      </c>
      <c r="D494" s="3">
        <f t="shared" si="209"/>
        <v>0.84799999999999998</v>
      </c>
      <c r="E494" s="3" t="str">
        <f t="shared" si="209"/>
        <v>41,868*10^-3</v>
      </c>
      <c r="F494" s="3">
        <f t="shared" si="204"/>
        <v>1</v>
      </c>
      <c r="G494" s="3">
        <f t="shared" si="208"/>
        <v>20.2</v>
      </c>
      <c r="H494" s="3" t="str">
        <f t="shared" si="208"/>
        <v>44/12</v>
      </c>
      <c r="I494" s="3">
        <f t="shared" si="208"/>
        <v>0.99</v>
      </c>
      <c r="J494" s="9">
        <f t="shared" si="203"/>
        <v>27503.140843675581</v>
      </c>
      <c r="K494" s="7">
        <f t="shared" si="206"/>
        <v>555.56344504224671</v>
      </c>
      <c r="L494" s="7">
        <f t="shared" si="207"/>
        <v>2016.6953055033518</v>
      </c>
    </row>
    <row r="495" spans="2:12" x14ac:dyDescent="0.25">
      <c r="B495" s="3">
        <v>2017</v>
      </c>
      <c r="C495" s="6">
        <v>832769.74078595336</v>
      </c>
      <c r="D495" s="3">
        <f t="shared" si="209"/>
        <v>0.84799999999999998</v>
      </c>
      <c r="E495" s="3" t="str">
        <f t="shared" si="209"/>
        <v>41,868*10^-3</v>
      </c>
      <c r="F495" s="3">
        <f t="shared" si="204"/>
        <v>1</v>
      </c>
      <c r="G495" s="3">
        <f t="shared" si="208"/>
        <v>20.2</v>
      </c>
      <c r="H495" s="3" t="str">
        <f t="shared" si="208"/>
        <v>44/12</v>
      </c>
      <c r="I495" s="3">
        <f t="shared" si="208"/>
        <v>0.99</v>
      </c>
      <c r="J495" s="9">
        <f t="shared" si="203"/>
        <v>29566.710174127897</v>
      </c>
      <c r="K495" s="7">
        <f t="shared" si="206"/>
        <v>597.24754551738351</v>
      </c>
      <c r="L495" s="7">
        <f t="shared" si="207"/>
        <v>2168.008590228098</v>
      </c>
    </row>
    <row r="497" spans="2:12" ht="15.75" x14ac:dyDescent="0.25">
      <c r="B497" s="1" t="s">
        <v>10</v>
      </c>
    </row>
    <row r="498" spans="2:12" x14ac:dyDescent="0.25">
      <c r="B498" s="4" t="s">
        <v>5</v>
      </c>
      <c r="C498" s="5" t="s">
        <v>0</v>
      </c>
      <c r="D498" s="4" t="s">
        <v>1</v>
      </c>
      <c r="E498" s="4" t="s">
        <v>19</v>
      </c>
      <c r="F498" s="4" t="s">
        <v>2</v>
      </c>
      <c r="G498" s="4" t="s">
        <v>22</v>
      </c>
      <c r="H498" s="4" t="s">
        <v>20</v>
      </c>
      <c r="I498" s="4" t="s">
        <v>58</v>
      </c>
      <c r="J498" s="4" t="s">
        <v>55</v>
      </c>
      <c r="K498" s="4" t="s">
        <v>61</v>
      </c>
      <c r="L498" s="4" t="s">
        <v>62</v>
      </c>
    </row>
    <row r="499" spans="2:12" x14ac:dyDescent="0.25">
      <c r="B499" s="3">
        <v>2005</v>
      </c>
      <c r="C499" s="25">
        <v>22763.685000000005</v>
      </c>
      <c r="D499" s="3">
        <v>0.82199999999999995</v>
      </c>
      <c r="E499" s="3" t="s">
        <v>52</v>
      </c>
      <c r="F499" s="3">
        <v>1</v>
      </c>
      <c r="G499" s="3">
        <v>19.5</v>
      </c>
      <c r="H499" s="3" t="s">
        <v>21</v>
      </c>
      <c r="I499" s="3">
        <v>0.99</v>
      </c>
      <c r="J499" s="9">
        <f t="shared" ref="J499:J511" si="210">C499*D499*0.041868*F499</f>
        <v>783.4235100627601</v>
      </c>
      <c r="K499" s="7">
        <f>J499*G499*0.001</f>
        <v>15.276758446223823</v>
      </c>
      <c r="L499" s="7">
        <f>K499*3.66666666666666*I499</f>
        <v>55.454633159792373</v>
      </c>
    </row>
    <row r="500" spans="2:12" x14ac:dyDescent="0.25">
      <c r="B500" s="3">
        <v>2006</v>
      </c>
      <c r="C500" s="25">
        <v>24346.236000000001</v>
      </c>
      <c r="D500" s="3">
        <v>0.82199999999999995</v>
      </c>
      <c r="E500" s="3" t="str">
        <f t="shared" ref="E500:F511" si="211">E499</f>
        <v>41,868*10^-3</v>
      </c>
      <c r="F500" s="3">
        <v>1</v>
      </c>
      <c r="G500" s="3">
        <f>G499</f>
        <v>19.5</v>
      </c>
      <c r="H500" s="3" t="s">
        <v>21</v>
      </c>
      <c r="I500" s="3">
        <f t="shared" ref="I500:I504" si="212">I499</f>
        <v>0.99</v>
      </c>
      <c r="J500" s="9">
        <f t="shared" si="210"/>
        <v>837.8877876730561</v>
      </c>
      <c r="K500" s="7">
        <f t="shared" ref="K500:K511" si="213">J500*G500*0.001</f>
        <v>16.338811859624592</v>
      </c>
      <c r="L500" s="7">
        <f t="shared" ref="L500:L511" si="214">K500*3.66666666666666*I500</f>
        <v>59.309887050437162</v>
      </c>
    </row>
    <row r="501" spans="2:12" x14ac:dyDescent="0.25">
      <c r="B501" s="3">
        <v>2007</v>
      </c>
      <c r="C501" s="25">
        <v>21131.077000000005</v>
      </c>
      <c r="D501" s="3">
        <v>0.82199999999999995</v>
      </c>
      <c r="E501" s="3" t="str">
        <f t="shared" si="211"/>
        <v>41,868*10^-3</v>
      </c>
      <c r="F501" s="3">
        <v>1</v>
      </c>
      <c r="G501" s="3">
        <f t="shared" ref="G501:I511" si="215">G500</f>
        <v>19.5</v>
      </c>
      <c r="H501" s="3" t="s">
        <v>21</v>
      </c>
      <c r="I501" s="3">
        <f t="shared" si="212"/>
        <v>0.99</v>
      </c>
      <c r="J501" s="9">
        <f t="shared" si="210"/>
        <v>727.23649596919222</v>
      </c>
      <c r="K501" s="7">
        <f t="shared" si="213"/>
        <v>14.181111671399249</v>
      </c>
      <c r="L501" s="7">
        <f t="shared" si="214"/>
        <v>51.477435367179176</v>
      </c>
    </row>
    <row r="502" spans="2:12" x14ac:dyDescent="0.25">
      <c r="B502" s="3">
        <v>2008</v>
      </c>
      <c r="C502" s="25">
        <v>21171.714</v>
      </c>
      <c r="D502" s="3">
        <v>0.82199999999999995</v>
      </c>
      <c r="E502" s="3" t="str">
        <f t="shared" si="211"/>
        <v>41,868*10^-3</v>
      </c>
      <c r="F502" s="3">
        <v>1</v>
      </c>
      <c r="G502" s="3">
        <f t="shared" si="215"/>
        <v>19.5</v>
      </c>
      <c r="H502" s="3" t="s">
        <v>21</v>
      </c>
      <c r="I502" s="3">
        <f t="shared" si="212"/>
        <v>0.99</v>
      </c>
      <c r="J502" s="9">
        <f t="shared" si="210"/>
        <v>728.63503848014398</v>
      </c>
      <c r="K502" s="7">
        <f t="shared" si="213"/>
        <v>14.208383250362807</v>
      </c>
      <c r="L502" s="7">
        <f t="shared" si="214"/>
        <v>51.576431198816891</v>
      </c>
    </row>
    <row r="503" spans="2:12" x14ac:dyDescent="0.25">
      <c r="B503" s="3">
        <v>2009</v>
      </c>
      <c r="C503" s="6">
        <v>24110.384999999998</v>
      </c>
      <c r="D503" s="3">
        <v>0.82199999999999995</v>
      </c>
      <c r="E503" s="3" t="str">
        <f t="shared" si="211"/>
        <v>41,868*10^-3</v>
      </c>
      <c r="F503" s="3">
        <v>1</v>
      </c>
      <c r="G503" s="3">
        <f t="shared" si="215"/>
        <v>19.5</v>
      </c>
      <c r="H503" s="3" t="s">
        <v>21</v>
      </c>
      <c r="I503" s="3">
        <f t="shared" si="212"/>
        <v>0.99</v>
      </c>
      <c r="J503" s="9">
        <f t="shared" si="210"/>
        <v>829.77085852595985</v>
      </c>
      <c r="K503" s="7">
        <f t="shared" si="213"/>
        <v>16.180531741256218</v>
      </c>
      <c r="L503" s="7">
        <f t="shared" si="214"/>
        <v>58.735330220759963</v>
      </c>
    </row>
    <row r="504" spans="2:12" x14ac:dyDescent="0.25">
      <c r="B504" s="3">
        <v>2010</v>
      </c>
      <c r="C504" s="6">
        <v>31742.95</v>
      </c>
      <c r="D504" s="3">
        <f>D503</f>
        <v>0.82199999999999995</v>
      </c>
      <c r="E504" s="3" t="str">
        <f t="shared" si="211"/>
        <v>41,868*10^-3</v>
      </c>
      <c r="F504" s="3">
        <f>F503</f>
        <v>1</v>
      </c>
      <c r="G504" s="3">
        <f t="shared" si="215"/>
        <v>19.5</v>
      </c>
      <c r="H504" s="3" t="str">
        <f>H503</f>
        <v>44/12</v>
      </c>
      <c r="I504" s="3">
        <f t="shared" si="212"/>
        <v>0.99</v>
      </c>
      <c r="J504" s="9">
        <f t="shared" si="210"/>
        <v>1092.4493687532001</v>
      </c>
      <c r="K504" s="7">
        <f t="shared" si="213"/>
        <v>21.302762690687402</v>
      </c>
      <c r="L504" s="7">
        <f t="shared" si="214"/>
        <v>77.329028567195124</v>
      </c>
    </row>
    <row r="505" spans="2:12" x14ac:dyDescent="0.25">
      <c r="B505" s="3">
        <v>2011</v>
      </c>
      <c r="C505" s="6">
        <v>39299.797000000006</v>
      </c>
      <c r="D505" s="3">
        <f t="shared" ref="D505:E511" si="216">D504</f>
        <v>0.82199999999999995</v>
      </c>
      <c r="E505" s="3" t="str">
        <f t="shared" si="211"/>
        <v>41,868*10^-3</v>
      </c>
      <c r="F505" s="3">
        <f t="shared" si="211"/>
        <v>1</v>
      </c>
      <c r="G505" s="3">
        <f t="shared" si="215"/>
        <v>19.5</v>
      </c>
      <c r="H505" s="3" t="str">
        <f t="shared" si="215"/>
        <v>44/12</v>
      </c>
      <c r="I505" s="3">
        <f t="shared" si="215"/>
        <v>0.99</v>
      </c>
      <c r="J505" s="9">
        <f t="shared" si="210"/>
        <v>1352.5220064543121</v>
      </c>
      <c r="K505" s="7">
        <f t="shared" si="213"/>
        <v>26.374179125859087</v>
      </c>
      <c r="L505" s="7">
        <f t="shared" si="214"/>
        <v>95.738270226868295</v>
      </c>
    </row>
    <row r="506" spans="2:12" x14ac:dyDescent="0.25">
      <c r="B506" s="3">
        <v>2012</v>
      </c>
      <c r="C506" s="6">
        <v>42822.938000000002</v>
      </c>
      <c r="D506" s="3">
        <f t="shared" si="216"/>
        <v>0.82199999999999995</v>
      </c>
      <c r="E506" s="3" t="str">
        <f t="shared" si="211"/>
        <v>41,868*10^-3</v>
      </c>
      <c r="F506" s="3">
        <f t="shared" si="211"/>
        <v>1</v>
      </c>
      <c r="G506" s="3">
        <f t="shared" si="215"/>
        <v>19.5</v>
      </c>
      <c r="H506" s="3" t="str">
        <f t="shared" si="215"/>
        <v>44/12</v>
      </c>
      <c r="I506" s="3">
        <f t="shared" si="215"/>
        <v>0.99</v>
      </c>
      <c r="J506" s="9">
        <f t="shared" si="210"/>
        <v>1473.7726514472481</v>
      </c>
      <c r="K506" s="7">
        <f t="shared" si="213"/>
        <v>28.738566703221338</v>
      </c>
      <c r="L506" s="7">
        <f t="shared" si="214"/>
        <v>104.32099713269326</v>
      </c>
    </row>
    <row r="507" spans="2:12" x14ac:dyDescent="0.25">
      <c r="B507" s="3">
        <v>2013</v>
      </c>
      <c r="C507" s="6">
        <v>33568.217999999993</v>
      </c>
      <c r="D507" s="3">
        <f t="shared" si="216"/>
        <v>0.82199999999999995</v>
      </c>
      <c r="E507" s="3" t="str">
        <f t="shared" si="211"/>
        <v>41,868*10^-3</v>
      </c>
      <c r="F507" s="3">
        <f t="shared" si="211"/>
        <v>1</v>
      </c>
      <c r="G507" s="3">
        <f t="shared" si="215"/>
        <v>19.5</v>
      </c>
      <c r="H507" s="3" t="str">
        <f t="shared" si="215"/>
        <v>44/12</v>
      </c>
      <c r="I507" s="3">
        <f t="shared" si="215"/>
        <v>0.99</v>
      </c>
      <c r="J507" s="9">
        <f t="shared" si="210"/>
        <v>1155.2668723061279</v>
      </c>
      <c r="K507" s="7">
        <f t="shared" si="213"/>
        <v>22.527704009969494</v>
      </c>
      <c r="L507" s="7">
        <f t="shared" si="214"/>
        <v>81.775565556189107</v>
      </c>
    </row>
    <row r="508" spans="2:12" x14ac:dyDescent="0.25">
      <c r="B508" s="3">
        <v>2014</v>
      </c>
      <c r="C508" s="6">
        <v>29762.330999999998</v>
      </c>
      <c r="D508" s="3">
        <f t="shared" si="216"/>
        <v>0.82199999999999995</v>
      </c>
      <c r="E508" s="3" t="str">
        <f t="shared" si="216"/>
        <v>41,868*10^-3</v>
      </c>
      <c r="F508" s="3">
        <f t="shared" si="211"/>
        <v>1</v>
      </c>
      <c r="G508" s="3">
        <f t="shared" si="215"/>
        <v>19.5</v>
      </c>
      <c r="H508" s="3" t="str">
        <f t="shared" si="215"/>
        <v>44/12</v>
      </c>
      <c r="I508" s="3">
        <f t="shared" si="215"/>
        <v>0.99</v>
      </c>
      <c r="J508" s="9">
        <f t="shared" si="210"/>
        <v>1024.285383481176</v>
      </c>
      <c r="K508" s="7">
        <f t="shared" si="213"/>
        <v>19.973564977882933</v>
      </c>
      <c r="L508" s="7">
        <f t="shared" si="214"/>
        <v>72.504040869714913</v>
      </c>
    </row>
    <row r="509" spans="2:12" x14ac:dyDescent="0.25">
      <c r="B509" s="3">
        <v>2015</v>
      </c>
      <c r="C509" s="6">
        <v>28796.968999999997</v>
      </c>
      <c r="D509" s="3">
        <f t="shared" si="216"/>
        <v>0.82199999999999995</v>
      </c>
      <c r="E509" s="3" t="str">
        <f t="shared" si="216"/>
        <v>41,868*10^-3</v>
      </c>
      <c r="F509" s="3">
        <f t="shared" si="211"/>
        <v>1</v>
      </c>
      <c r="G509" s="3">
        <f t="shared" si="215"/>
        <v>19.5</v>
      </c>
      <c r="H509" s="3" t="str">
        <f t="shared" si="215"/>
        <v>44/12</v>
      </c>
      <c r="I509" s="3">
        <f t="shared" si="215"/>
        <v>0.99</v>
      </c>
      <c r="J509" s="9">
        <f t="shared" si="210"/>
        <v>991.06197143162399</v>
      </c>
      <c r="K509" s="7">
        <f t="shared" si="213"/>
        <v>19.325708442916667</v>
      </c>
      <c r="L509" s="7">
        <f t="shared" si="214"/>
        <v>70.15232164778736</v>
      </c>
    </row>
    <row r="510" spans="2:12" x14ac:dyDescent="0.25">
      <c r="B510" s="3">
        <v>2016</v>
      </c>
      <c r="C510" s="6">
        <v>27159.071</v>
      </c>
      <c r="D510" s="3">
        <f t="shared" si="216"/>
        <v>0.82199999999999995</v>
      </c>
      <c r="E510" s="3" t="str">
        <f t="shared" si="216"/>
        <v>41,868*10^-3</v>
      </c>
      <c r="F510" s="3">
        <f t="shared" si="211"/>
        <v>1</v>
      </c>
      <c r="G510" s="3">
        <f t="shared" si="215"/>
        <v>19.5</v>
      </c>
      <c r="H510" s="3" t="str">
        <f t="shared" si="215"/>
        <v>44/12</v>
      </c>
      <c r="I510" s="3">
        <f t="shared" si="215"/>
        <v>0.99</v>
      </c>
      <c r="J510" s="9">
        <f t="shared" si="210"/>
        <v>934.69289936421603</v>
      </c>
      <c r="K510" s="7">
        <f t="shared" si="213"/>
        <v>18.22651153760221</v>
      </c>
      <c r="L510" s="7">
        <f t="shared" si="214"/>
        <v>66.1622368814959</v>
      </c>
    </row>
    <row r="511" spans="2:12" x14ac:dyDescent="0.25">
      <c r="B511" s="3">
        <v>2017</v>
      </c>
      <c r="C511" s="6">
        <v>27325.667000000001</v>
      </c>
      <c r="D511" s="3">
        <f t="shared" si="216"/>
        <v>0.82199999999999995</v>
      </c>
      <c r="E511" s="3" t="str">
        <f t="shared" si="216"/>
        <v>41,868*10^-3</v>
      </c>
      <c r="F511" s="3">
        <f t="shared" si="211"/>
        <v>1</v>
      </c>
      <c r="G511" s="3">
        <f t="shared" si="215"/>
        <v>19.5</v>
      </c>
      <c r="H511" s="3" t="str">
        <f t="shared" si="215"/>
        <v>44/12</v>
      </c>
      <c r="I511" s="3">
        <f t="shared" si="215"/>
        <v>0.99</v>
      </c>
      <c r="J511" s="9">
        <f t="shared" si="210"/>
        <v>940.42638333583204</v>
      </c>
      <c r="K511" s="7">
        <f t="shared" si="213"/>
        <v>18.338314475048726</v>
      </c>
      <c r="L511" s="7">
        <f t="shared" si="214"/>
        <v>66.568081544426747</v>
      </c>
    </row>
    <row r="513" spans="2:12" ht="15.75" x14ac:dyDescent="0.25">
      <c r="B513" s="1" t="s">
        <v>11</v>
      </c>
    </row>
    <row r="514" spans="2:12" x14ac:dyDescent="0.25">
      <c r="B514" s="4" t="s">
        <v>5</v>
      </c>
      <c r="C514" s="5" t="s">
        <v>0</v>
      </c>
      <c r="D514" s="4" t="s">
        <v>1</v>
      </c>
      <c r="E514" s="4" t="s">
        <v>19</v>
      </c>
      <c r="F514" s="4" t="s">
        <v>2</v>
      </c>
      <c r="G514" s="4" t="s">
        <v>22</v>
      </c>
      <c r="H514" s="4" t="s">
        <v>20</v>
      </c>
      <c r="I514" s="4" t="s">
        <v>58</v>
      </c>
      <c r="J514" s="4" t="s">
        <v>55</v>
      </c>
      <c r="K514" s="4" t="s">
        <v>61</v>
      </c>
      <c r="L514" s="4" t="s">
        <v>62</v>
      </c>
    </row>
    <row r="515" spans="2:12" x14ac:dyDescent="0.25">
      <c r="B515" s="3">
        <v>2005</v>
      </c>
      <c r="C515" s="6">
        <v>0</v>
      </c>
      <c r="D515" s="3">
        <v>0.82199999999999995</v>
      </c>
      <c r="E515" s="3" t="s">
        <v>52</v>
      </c>
      <c r="F515" s="3">
        <v>1</v>
      </c>
      <c r="G515" s="3">
        <v>19.600000000000001</v>
      </c>
      <c r="H515" s="3" t="s">
        <v>21</v>
      </c>
      <c r="I515" s="3">
        <v>0.99</v>
      </c>
      <c r="J515" s="9">
        <f t="shared" ref="J515:J527" si="217">C515*D515*0.041868*F515</f>
        <v>0</v>
      </c>
      <c r="K515" s="7">
        <f>J515*G515*0.001</f>
        <v>0</v>
      </c>
      <c r="L515" s="7">
        <f>K515*3.66666666666666*I515</f>
        <v>0</v>
      </c>
    </row>
    <row r="516" spans="2:12" x14ac:dyDescent="0.25">
      <c r="B516" s="3">
        <v>2006</v>
      </c>
      <c r="C516" s="6">
        <v>0</v>
      </c>
      <c r="D516" s="3">
        <v>0.82199999999999995</v>
      </c>
      <c r="E516" s="3" t="str">
        <f t="shared" ref="E516:F527" si="218">E515</f>
        <v>41,868*10^-3</v>
      </c>
      <c r="F516" s="3">
        <v>1</v>
      </c>
      <c r="G516" s="3">
        <f>G515</f>
        <v>19.600000000000001</v>
      </c>
      <c r="H516" s="3" t="s">
        <v>21</v>
      </c>
      <c r="I516" s="3">
        <f t="shared" ref="I516:I520" si="219">I515</f>
        <v>0.99</v>
      </c>
      <c r="J516" s="9">
        <f t="shared" si="217"/>
        <v>0</v>
      </c>
      <c r="K516" s="7">
        <f t="shared" ref="K516:K527" si="220">J516*G516*0.001</f>
        <v>0</v>
      </c>
      <c r="L516" s="7">
        <f t="shared" ref="L516:L527" si="221">K516*3.66666666666666*I516</f>
        <v>0</v>
      </c>
    </row>
    <row r="517" spans="2:12" x14ac:dyDescent="0.25">
      <c r="B517" s="3">
        <v>2007</v>
      </c>
      <c r="C517" s="6">
        <v>0</v>
      </c>
      <c r="D517" s="3">
        <v>0.82199999999999995</v>
      </c>
      <c r="E517" s="3" t="str">
        <f t="shared" si="218"/>
        <v>41,868*10^-3</v>
      </c>
      <c r="F517" s="3">
        <v>1</v>
      </c>
      <c r="G517" s="3">
        <f t="shared" ref="G517:I527" si="222">G516</f>
        <v>19.600000000000001</v>
      </c>
      <c r="H517" s="3" t="s">
        <v>21</v>
      </c>
      <c r="I517" s="3">
        <f t="shared" si="219"/>
        <v>0.99</v>
      </c>
      <c r="J517" s="9">
        <f t="shared" si="217"/>
        <v>0</v>
      </c>
      <c r="K517" s="7">
        <f t="shared" si="220"/>
        <v>0</v>
      </c>
      <c r="L517" s="7">
        <f t="shared" si="221"/>
        <v>0</v>
      </c>
    </row>
    <row r="518" spans="2:12" x14ac:dyDescent="0.25">
      <c r="B518" s="3">
        <v>2008</v>
      </c>
      <c r="C518" s="6">
        <v>0</v>
      </c>
      <c r="D518" s="3">
        <v>0.82199999999999995</v>
      </c>
      <c r="E518" s="3" t="str">
        <f t="shared" si="218"/>
        <v>41,868*10^-3</v>
      </c>
      <c r="F518" s="3">
        <v>1</v>
      </c>
      <c r="G518" s="3">
        <f t="shared" si="222"/>
        <v>19.600000000000001</v>
      </c>
      <c r="H518" s="3" t="s">
        <v>21</v>
      </c>
      <c r="I518" s="3">
        <f t="shared" si="219"/>
        <v>0.99</v>
      </c>
      <c r="J518" s="9">
        <f t="shared" si="217"/>
        <v>0</v>
      </c>
      <c r="K518" s="7">
        <f t="shared" si="220"/>
        <v>0</v>
      </c>
      <c r="L518" s="7">
        <f t="shared" si="221"/>
        <v>0</v>
      </c>
    </row>
    <row r="519" spans="2:12" x14ac:dyDescent="0.25">
      <c r="B519" s="3">
        <v>2009</v>
      </c>
      <c r="C519" s="6">
        <v>0</v>
      </c>
      <c r="D519" s="3">
        <v>0.82199999999999995</v>
      </c>
      <c r="E519" s="3" t="str">
        <f t="shared" si="218"/>
        <v>41,868*10^-3</v>
      </c>
      <c r="F519" s="3">
        <v>1</v>
      </c>
      <c r="G519" s="3">
        <f t="shared" si="222"/>
        <v>19.600000000000001</v>
      </c>
      <c r="H519" s="3" t="s">
        <v>21</v>
      </c>
      <c r="I519" s="3">
        <f t="shared" si="219"/>
        <v>0.99</v>
      </c>
      <c r="J519" s="9">
        <f t="shared" si="217"/>
        <v>0</v>
      </c>
      <c r="K519" s="7">
        <f t="shared" si="220"/>
        <v>0</v>
      </c>
      <c r="L519" s="7">
        <f t="shared" si="221"/>
        <v>0</v>
      </c>
    </row>
    <row r="520" spans="2:12" x14ac:dyDescent="0.25">
      <c r="B520" s="3">
        <v>2010</v>
      </c>
      <c r="C520" s="6">
        <v>0</v>
      </c>
      <c r="D520" s="3">
        <f>D519</f>
        <v>0.82199999999999995</v>
      </c>
      <c r="E520" s="3" t="str">
        <f t="shared" si="218"/>
        <v>41,868*10^-3</v>
      </c>
      <c r="F520" s="3">
        <f>F519</f>
        <v>1</v>
      </c>
      <c r="G520" s="3">
        <f t="shared" si="222"/>
        <v>19.600000000000001</v>
      </c>
      <c r="H520" s="3" t="str">
        <f>H519</f>
        <v>44/12</v>
      </c>
      <c r="I520" s="3">
        <f t="shared" si="219"/>
        <v>0.99</v>
      </c>
      <c r="J520" s="9">
        <f t="shared" si="217"/>
        <v>0</v>
      </c>
      <c r="K520" s="7">
        <f t="shared" si="220"/>
        <v>0</v>
      </c>
      <c r="L520" s="7">
        <f t="shared" si="221"/>
        <v>0</v>
      </c>
    </row>
    <row r="521" spans="2:12" x14ac:dyDescent="0.25">
      <c r="B521" s="3">
        <v>2011</v>
      </c>
      <c r="C521" s="6">
        <v>0</v>
      </c>
      <c r="D521" s="3">
        <f t="shared" ref="D521:E527" si="223">D520</f>
        <v>0.82199999999999995</v>
      </c>
      <c r="E521" s="3" t="str">
        <f t="shared" si="218"/>
        <v>41,868*10^-3</v>
      </c>
      <c r="F521" s="3">
        <f t="shared" si="218"/>
        <v>1</v>
      </c>
      <c r="G521" s="3">
        <f t="shared" si="222"/>
        <v>19.600000000000001</v>
      </c>
      <c r="H521" s="3" t="str">
        <f t="shared" si="222"/>
        <v>44/12</v>
      </c>
      <c r="I521" s="3">
        <f t="shared" si="222"/>
        <v>0.99</v>
      </c>
      <c r="J521" s="9">
        <f t="shared" si="217"/>
        <v>0</v>
      </c>
      <c r="K521" s="7">
        <f t="shared" si="220"/>
        <v>0</v>
      </c>
      <c r="L521" s="7">
        <f t="shared" si="221"/>
        <v>0</v>
      </c>
    </row>
    <row r="522" spans="2:12" x14ac:dyDescent="0.25">
      <c r="B522" s="3">
        <v>2012</v>
      </c>
      <c r="C522" s="6">
        <v>0</v>
      </c>
      <c r="D522" s="3">
        <f t="shared" si="223"/>
        <v>0.82199999999999995</v>
      </c>
      <c r="E522" s="3" t="str">
        <f t="shared" si="218"/>
        <v>41,868*10^-3</v>
      </c>
      <c r="F522" s="3">
        <f t="shared" si="218"/>
        <v>1</v>
      </c>
      <c r="G522" s="3">
        <f t="shared" si="222"/>
        <v>19.600000000000001</v>
      </c>
      <c r="H522" s="3" t="str">
        <f t="shared" si="222"/>
        <v>44/12</v>
      </c>
      <c r="I522" s="3">
        <f t="shared" si="222"/>
        <v>0.99</v>
      </c>
      <c r="J522" s="9">
        <f t="shared" si="217"/>
        <v>0</v>
      </c>
      <c r="K522" s="7">
        <f t="shared" si="220"/>
        <v>0</v>
      </c>
      <c r="L522" s="7">
        <f t="shared" si="221"/>
        <v>0</v>
      </c>
    </row>
    <row r="523" spans="2:12" x14ac:dyDescent="0.25">
      <c r="B523" s="3">
        <v>2013</v>
      </c>
      <c r="C523" s="6">
        <v>0</v>
      </c>
      <c r="D523" s="3">
        <f t="shared" si="223"/>
        <v>0.82199999999999995</v>
      </c>
      <c r="E523" s="3" t="str">
        <f t="shared" si="218"/>
        <v>41,868*10^-3</v>
      </c>
      <c r="F523" s="3">
        <f t="shared" si="218"/>
        <v>1</v>
      </c>
      <c r="G523" s="3">
        <f t="shared" si="222"/>
        <v>19.600000000000001</v>
      </c>
      <c r="H523" s="3" t="str">
        <f t="shared" si="222"/>
        <v>44/12</v>
      </c>
      <c r="I523" s="3">
        <f t="shared" si="222"/>
        <v>0.99</v>
      </c>
      <c r="J523" s="9">
        <f t="shared" si="217"/>
        <v>0</v>
      </c>
      <c r="K523" s="7">
        <f t="shared" si="220"/>
        <v>0</v>
      </c>
      <c r="L523" s="7">
        <f t="shared" si="221"/>
        <v>0</v>
      </c>
    </row>
    <row r="524" spans="2:12" x14ac:dyDescent="0.25">
      <c r="B524" s="3">
        <v>2014</v>
      </c>
      <c r="C524" s="6">
        <v>0</v>
      </c>
      <c r="D524" s="3">
        <f t="shared" si="223"/>
        <v>0.82199999999999995</v>
      </c>
      <c r="E524" s="3" t="str">
        <f t="shared" si="223"/>
        <v>41,868*10^-3</v>
      </c>
      <c r="F524" s="3">
        <f t="shared" si="218"/>
        <v>1</v>
      </c>
      <c r="G524" s="3">
        <f t="shared" si="222"/>
        <v>19.600000000000001</v>
      </c>
      <c r="H524" s="3" t="str">
        <f t="shared" si="222"/>
        <v>44/12</v>
      </c>
      <c r="I524" s="3">
        <f t="shared" si="222"/>
        <v>0.99</v>
      </c>
      <c r="J524" s="9">
        <f t="shared" si="217"/>
        <v>0</v>
      </c>
      <c r="K524" s="7">
        <f t="shared" si="220"/>
        <v>0</v>
      </c>
      <c r="L524" s="7">
        <f t="shared" si="221"/>
        <v>0</v>
      </c>
    </row>
    <row r="525" spans="2:12" x14ac:dyDescent="0.25">
      <c r="B525" s="3">
        <v>2015</v>
      </c>
      <c r="C525" s="6">
        <v>0</v>
      </c>
      <c r="D525" s="3">
        <f t="shared" si="223"/>
        <v>0.82199999999999995</v>
      </c>
      <c r="E525" s="3" t="str">
        <f t="shared" si="223"/>
        <v>41,868*10^-3</v>
      </c>
      <c r="F525" s="3">
        <f t="shared" si="218"/>
        <v>1</v>
      </c>
      <c r="G525" s="3">
        <f t="shared" si="222"/>
        <v>19.600000000000001</v>
      </c>
      <c r="H525" s="3" t="str">
        <f t="shared" si="222"/>
        <v>44/12</v>
      </c>
      <c r="I525" s="3">
        <f t="shared" si="222"/>
        <v>0.99</v>
      </c>
      <c r="J525" s="9">
        <f t="shared" si="217"/>
        <v>0</v>
      </c>
      <c r="K525" s="7">
        <f t="shared" si="220"/>
        <v>0</v>
      </c>
      <c r="L525" s="7">
        <f t="shared" si="221"/>
        <v>0</v>
      </c>
    </row>
    <row r="526" spans="2:12" x14ac:dyDescent="0.25">
      <c r="B526" s="3">
        <v>2016</v>
      </c>
      <c r="C526" s="6">
        <v>0</v>
      </c>
      <c r="D526" s="3">
        <f t="shared" si="223"/>
        <v>0.82199999999999995</v>
      </c>
      <c r="E526" s="3" t="str">
        <f t="shared" si="223"/>
        <v>41,868*10^-3</v>
      </c>
      <c r="F526" s="3">
        <f t="shared" si="218"/>
        <v>1</v>
      </c>
      <c r="G526" s="3">
        <f t="shared" si="222"/>
        <v>19.600000000000001</v>
      </c>
      <c r="H526" s="3" t="str">
        <f t="shared" si="222"/>
        <v>44/12</v>
      </c>
      <c r="I526" s="3">
        <f t="shared" si="222"/>
        <v>0.99</v>
      </c>
      <c r="J526" s="9">
        <f t="shared" si="217"/>
        <v>0</v>
      </c>
      <c r="K526" s="7">
        <f t="shared" si="220"/>
        <v>0</v>
      </c>
      <c r="L526" s="7">
        <f t="shared" si="221"/>
        <v>0</v>
      </c>
    </row>
    <row r="527" spans="2:12" x14ac:dyDescent="0.25">
      <c r="B527" s="3">
        <v>2017</v>
      </c>
      <c r="C527" s="6">
        <v>0</v>
      </c>
      <c r="D527" s="3">
        <f t="shared" si="223"/>
        <v>0.82199999999999995</v>
      </c>
      <c r="E527" s="3" t="str">
        <f t="shared" si="223"/>
        <v>41,868*10^-3</v>
      </c>
      <c r="F527" s="3">
        <f t="shared" si="218"/>
        <v>1</v>
      </c>
      <c r="G527" s="3">
        <f t="shared" si="222"/>
        <v>19.600000000000001</v>
      </c>
      <c r="H527" s="3" t="str">
        <f t="shared" si="222"/>
        <v>44/12</v>
      </c>
      <c r="I527" s="3">
        <f t="shared" si="222"/>
        <v>0.99</v>
      </c>
      <c r="J527" s="9">
        <f t="shared" si="217"/>
        <v>0</v>
      </c>
      <c r="K527" s="7">
        <f t="shared" si="220"/>
        <v>0</v>
      </c>
      <c r="L527" s="7">
        <f t="shared" si="221"/>
        <v>0</v>
      </c>
    </row>
    <row r="532" spans="2:29" ht="21" x14ac:dyDescent="0.35">
      <c r="B532" s="10" t="s">
        <v>18</v>
      </c>
      <c r="C532" s="11" t="s">
        <v>23</v>
      </c>
      <c r="N532" s="33" t="s">
        <v>18</v>
      </c>
      <c r="O532" s="33"/>
    </row>
    <row r="533" spans="2:29" ht="15.75" x14ac:dyDescent="0.25">
      <c r="B533" s="1" t="s">
        <v>4</v>
      </c>
      <c r="AC533" s="4" t="s">
        <v>63</v>
      </c>
    </row>
    <row r="534" spans="2:29" x14ac:dyDescent="0.25">
      <c r="B534" s="4" t="s">
        <v>5</v>
      </c>
      <c r="C534" s="4" t="s">
        <v>0</v>
      </c>
      <c r="D534" s="4" t="s">
        <v>1</v>
      </c>
      <c r="E534" s="4" t="s">
        <v>19</v>
      </c>
      <c r="F534" s="4" t="s">
        <v>2</v>
      </c>
      <c r="G534" s="4" t="s">
        <v>22</v>
      </c>
      <c r="H534" s="4" t="s">
        <v>20</v>
      </c>
      <c r="I534" s="4" t="s">
        <v>58</v>
      </c>
      <c r="J534" s="4" t="s">
        <v>55</v>
      </c>
      <c r="K534" s="4" t="s">
        <v>61</v>
      </c>
      <c r="L534" s="4" t="s">
        <v>62</v>
      </c>
      <c r="AB534" s="4" t="s">
        <v>5</v>
      </c>
      <c r="AC534" s="4" t="s">
        <v>18</v>
      </c>
    </row>
    <row r="535" spans="2:29" x14ac:dyDescent="0.25">
      <c r="B535" s="3">
        <v>2005</v>
      </c>
      <c r="C535" s="25">
        <v>736.2</v>
      </c>
      <c r="D535" s="3">
        <v>0.51</v>
      </c>
      <c r="E535" s="3" t="s">
        <v>52</v>
      </c>
      <c r="F535" s="3">
        <v>1</v>
      </c>
      <c r="G535" s="3">
        <v>14.81</v>
      </c>
      <c r="H535" s="3" t="s">
        <v>21</v>
      </c>
      <c r="I535" s="3">
        <v>0.99</v>
      </c>
      <c r="J535" s="9">
        <f t="shared" ref="J535:J547" si="224">C535*D535*0.041868*F535</f>
        <v>15.719843016000002</v>
      </c>
      <c r="K535" s="7">
        <f>J535*G535*0.001</f>
        <v>0.23281087506696005</v>
      </c>
      <c r="L535" s="7">
        <f>K535*3.66666666666666*I535</f>
        <v>0.84510347649306339</v>
      </c>
      <c r="AB535" s="3">
        <v>2005</v>
      </c>
      <c r="AC535" s="7">
        <f t="shared" ref="AC535:AC538" si="225">L551+L615</f>
        <v>231.99345345536881</v>
      </c>
    </row>
    <row r="536" spans="2:29" x14ac:dyDescent="0.25">
      <c r="B536" s="3">
        <v>2006</v>
      </c>
      <c r="C536" s="25">
        <v>1299</v>
      </c>
      <c r="D536" s="3">
        <v>0.51</v>
      </c>
      <c r="E536" s="3" t="str">
        <f t="shared" ref="E536:I547" si="226">E535</f>
        <v>41,868*10^-3</v>
      </c>
      <c r="F536" s="3">
        <f t="shared" si="226"/>
        <v>1</v>
      </c>
      <c r="G536" s="3">
        <f t="shared" si="226"/>
        <v>14.81</v>
      </c>
      <c r="H536" s="3" t="s">
        <v>21</v>
      </c>
      <c r="I536" s="3">
        <f t="shared" si="226"/>
        <v>0.99</v>
      </c>
      <c r="J536" s="9">
        <f t="shared" si="224"/>
        <v>27.737131320000003</v>
      </c>
      <c r="K536" s="7">
        <f t="shared" ref="K536:K547" si="227">J536*G536*0.001</f>
        <v>0.41078691484920005</v>
      </c>
      <c r="L536" s="7">
        <f t="shared" ref="L536:L547" si="228">K536*3.66666666666666*I536</f>
        <v>1.4911565009025933</v>
      </c>
      <c r="AB536" s="3">
        <v>2006</v>
      </c>
      <c r="AC536" s="7">
        <f t="shared" si="225"/>
        <v>244.01154448007225</v>
      </c>
    </row>
    <row r="537" spans="2:29" x14ac:dyDescent="0.25">
      <c r="B537" s="3">
        <v>2007</v>
      </c>
      <c r="C537" s="25">
        <v>2256.2695941568436</v>
      </c>
      <c r="D537" s="3">
        <v>0.51</v>
      </c>
      <c r="E537" s="3" t="str">
        <f t="shared" si="226"/>
        <v>41,868*10^-3</v>
      </c>
      <c r="F537" s="3">
        <f t="shared" si="226"/>
        <v>1</v>
      </c>
      <c r="G537" s="3">
        <f t="shared" si="226"/>
        <v>14.81</v>
      </c>
      <c r="H537" s="3" t="s">
        <v>21</v>
      </c>
      <c r="I537" s="3">
        <f t="shared" si="226"/>
        <v>0.99</v>
      </c>
      <c r="J537" s="9">
        <f t="shared" si="224"/>
        <v>48.177402637760956</v>
      </c>
      <c r="K537" s="7">
        <f t="shared" si="227"/>
        <v>0.71350733306523983</v>
      </c>
      <c r="L537" s="7">
        <f t="shared" si="228"/>
        <v>2.5900316190268158</v>
      </c>
      <c r="AB537" s="3">
        <v>2007</v>
      </c>
      <c r="AC537" s="7">
        <f t="shared" si="225"/>
        <v>261.50032233587365</v>
      </c>
    </row>
    <row r="538" spans="2:29" x14ac:dyDescent="0.25">
      <c r="B538" s="3">
        <v>2008</v>
      </c>
      <c r="C538" s="25">
        <v>2865.8174999384964</v>
      </c>
      <c r="D538" s="3">
        <v>0.51</v>
      </c>
      <c r="E538" s="3" t="str">
        <f t="shared" si="226"/>
        <v>41,868*10^-3</v>
      </c>
      <c r="F538" s="3">
        <f t="shared" si="226"/>
        <v>1</v>
      </c>
      <c r="G538" s="3">
        <f t="shared" si="226"/>
        <v>14.81</v>
      </c>
      <c r="H538" s="3" t="s">
        <v>21</v>
      </c>
      <c r="I538" s="3">
        <f t="shared" si="226"/>
        <v>0.99</v>
      </c>
      <c r="J538" s="9">
        <f t="shared" si="224"/>
        <v>61.192884014586738</v>
      </c>
      <c r="K538" s="7">
        <f t="shared" si="227"/>
        <v>0.90626661225602956</v>
      </c>
      <c r="L538" s="7">
        <f t="shared" si="228"/>
        <v>3.2897478024893809</v>
      </c>
      <c r="AB538" s="3">
        <v>2008</v>
      </c>
      <c r="AC538" s="7">
        <f t="shared" si="225"/>
        <v>314.83794355751661</v>
      </c>
    </row>
    <row r="539" spans="2:29" x14ac:dyDescent="0.25">
      <c r="B539" s="3">
        <v>2009</v>
      </c>
      <c r="C539" s="6">
        <v>2908.0721563557818</v>
      </c>
      <c r="D539" s="3">
        <v>0.51</v>
      </c>
      <c r="E539" s="3" t="str">
        <f t="shared" si="226"/>
        <v>41,868*10^-3</v>
      </c>
      <c r="F539" s="3">
        <f t="shared" si="226"/>
        <v>1</v>
      </c>
      <c r="G539" s="3">
        <f t="shared" si="226"/>
        <v>14.81</v>
      </c>
      <c r="H539" s="3" t="s">
        <v>21</v>
      </c>
      <c r="I539" s="3">
        <f t="shared" si="226"/>
        <v>0.99</v>
      </c>
      <c r="J539" s="9">
        <f t="shared" si="224"/>
        <v>62.095134171574976</v>
      </c>
      <c r="K539" s="7">
        <f t="shared" si="227"/>
        <v>0.91962893708102544</v>
      </c>
      <c r="L539" s="7">
        <f t="shared" si="228"/>
        <v>3.3382530416041161</v>
      </c>
      <c r="AB539" s="3">
        <v>2009</v>
      </c>
      <c r="AC539" s="7">
        <f t="shared" ref="AC539:AC547" si="229">L555+L619</f>
        <v>349.31246144575601</v>
      </c>
    </row>
    <row r="540" spans="2:29" x14ac:dyDescent="0.25">
      <c r="B540" s="3">
        <v>2010</v>
      </c>
      <c r="C540" s="6">
        <v>2756.3150074015603</v>
      </c>
      <c r="D540" s="3">
        <f>D539</f>
        <v>0.51</v>
      </c>
      <c r="E540" s="3" t="str">
        <f t="shared" si="226"/>
        <v>41,868*10^-3</v>
      </c>
      <c r="F540" s="3">
        <f t="shared" si="226"/>
        <v>1</v>
      </c>
      <c r="G540" s="3">
        <f t="shared" si="226"/>
        <v>14.81</v>
      </c>
      <c r="H540" s="3" t="str">
        <f>H539</f>
        <v>44/12</v>
      </c>
      <c r="I540" s="3">
        <f t="shared" si="226"/>
        <v>0.99</v>
      </c>
      <c r="J540" s="9">
        <f t="shared" si="224"/>
        <v>58.854712332243146</v>
      </c>
      <c r="K540" s="7">
        <f t="shared" si="227"/>
        <v>0.87163828964052104</v>
      </c>
      <c r="L540" s="7">
        <f t="shared" si="228"/>
        <v>3.1640469913950851</v>
      </c>
      <c r="AB540" s="3">
        <v>2010</v>
      </c>
      <c r="AC540" s="7">
        <f t="shared" si="229"/>
        <v>563.20667615964453</v>
      </c>
    </row>
    <row r="541" spans="2:29" x14ac:dyDescent="0.25">
      <c r="B541" s="3">
        <v>2011</v>
      </c>
      <c r="C541" s="6">
        <v>2486.8175534673037</v>
      </c>
      <c r="D541" s="3">
        <f t="shared" ref="D541:E547" si="230">D540</f>
        <v>0.51</v>
      </c>
      <c r="E541" s="3" t="str">
        <f t="shared" si="226"/>
        <v>41,868*10^-3</v>
      </c>
      <c r="F541" s="3">
        <f t="shared" si="226"/>
        <v>1</v>
      </c>
      <c r="G541" s="3">
        <f t="shared" si="226"/>
        <v>14.81</v>
      </c>
      <c r="H541" s="3" t="str">
        <f t="shared" si="226"/>
        <v>44/12</v>
      </c>
      <c r="I541" s="3">
        <f t="shared" si="226"/>
        <v>0.99</v>
      </c>
      <c r="J541" s="9">
        <f t="shared" si="224"/>
        <v>53.100219437570232</v>
      </c>
      <c r="K541" s="7">
        <f t="shared" si="227"/>
        <v>0.78641424987041508</v>
      </c>
      <c r="L541" s="7">
        <f t="shared" si="228"/>
        <v>2.854683727029601</v>
      </c>
      <c r="AB541" s="3">
        <v>2011</v>
      </c>
      <c r="AC541" s="7">
        <f t="shared" si="229"/>
        <v>419.56511762208777</v>
      </c>
    </row>
    <row r="542" spans="2:29" x14ac:dyDescent="0.25">
      <c r="B542" s="3">
        <v>2012</v>
      </c>
      <c r="C542" s="6">
        <v>1928.8034224707339</v>
      </c>
      <c r="D542" s="3">
        <f t="shared" si="230"/>
        <v>0.51</v>
      </c>
      <c r="E542" s="3" t="str">
        <f t="shared" si="226"/>
        <v>41,868*10^-3</v>
      </c>
      <c r="F542" s="3">
        <f t="shared" si="226"/>
        <v>1</v>
      </c>
      <c r="G542" s="3">
        <f t="shared" si="226"/>
        <v>14.81</v>
      </c>
      <c r="H542" s="3" t="str">
        <f t="shared" si="226"/>
        <v>44/12</v>
      </c>
      <c r="I542" s="3">
        <f t="shared" si="226"/>
        <v>0.99</v>
      </c>
      <c r="J542" s="9">
        <f t="shared" si="224"/>
        <v>41.185122262922391</v>
      </c>
      <c r="K542" s="7">
        <f t="shared" si="227"/>
        <v>0.60995166071388063</v>
      </c>
      <c r="L542" s="7">
        <f t="shared" si="228"/>
        <v>2.2141245283913826</v>
      </c>
      <c r="AB542" s="3">
        <v>2012</v>
      </c>
      <c r="AC542" s="7">
        <f t="shared" si="229"/>
        <v>444.33141531744639</v>
      </c>
    </row>
    <row r="543" spans="2:29" x14ac:dyDescent="0.25">
      <c r="B543" s="3">
        <v>2013</v>
      </c>
      <c r="C543" s="6">
        <v>1822.8000000000002</v>
      </c>
      <c r="D543" s="3">
        <f t="shared" si="230"/>
        <v>0.51</v>
      </c>
      <c r="E543" s="3" t="str">
        <f t="shared" si="226"/>
        <v>41,868*10^-3</v>
      </c>
      <c r="F543" s="3">
        <f t="shared" si="226"/>
        <v>1</v>
      </c>
      <c r="G543" s="3">
        <f t="shared" si="226"/>
        <v>14.81</v>
      </c>
      <c r="H543" s="3" t="str">
        <f t="shared" si="226"/>
        <v>44/12</v>
      </c>
      <c r="I543" s="3">
        <f t="shared" si="226"/>
        <v>0.99</v>
      </c>
      <c r="J543" s="9">
        <f t="shared" si="224"/>
        <v>38.921665104000006</v>
      </c>
      <c r="K543" s="7">
        <f t="shared" si="227"/>
        <v>0.57642986019024012</v>
      </c>
      <c r="L543" s="7">
        <f t="shared" si="228"/>
        <v>2.0924403924905679</v>
      </c>
      <c r="AB543" s="3">
        <v>2013</v>
      </c>
      <c r="AC543" s="7">
        <f t="shared" si="229"/>
        <v>505.2349130772962</v>
      </c>
    </row>
    <row r="544" spans="2:29" x14ac:dyDescent="0.25">
      <c r="B544" s="3">
        <v>2014</v>
      </c>
      <c r="C544" s="6">
        <v>1953.6044969261213</v>
      </c>
      <c r="D544" s="3">
        <f t="shared" si="230"/>
        <v>0.51</v>
      </c>
      <c r="E544" s="3" t="str">
        <f t="shared" si="230"/>
        <v>41,868*10^-3</v>
      </c>
      <c r="F544" s="3">
        <f t="shared" si="226"/>
        <v>1</v>
      </c>
      <c r="G544" s="3">
        <f t="shared" si="226"/>
        <v>14.81</v>
      </c>
      <c r="H544" s="3" t="str">
        <f t="shared" si="226"/>
        <v>44/12</v>
      </c>
      <c r="I544" s="3">
        <f t="shared" si="226"/>
        <v>0.99</v>
      </c>
      <c r="J544" s="9">
        <f t="shared" si="224"/>
        <v>41.714691669424454</v>
      </c>
      <c r="K544" s="7">
        <f t="shared" si="227"/>
        <v>0.61779458362417616</v>
      </c>
      <c r="L544" s="7">
        <f t="shared" si="228"/>
        <v>2.242594338555755</v>
      </c>
      <c r="AB544" s="3">
        <v>2014</v>
      </c>
      <c r="AC544" s="7">
        <f t="shared" si="229"/>
        <v>603.77089462979018</v>
      </c>
    </row>
    <row r="545" spans="2:29" x14ac:dyDescent="0.25">
      <c r="B545" s="3">
        <v>2015</v>
      </c>
      <c r="C545" s="6">
        <v>2902.4</v>
      </c>
      <c r="D545" s="3">
        <f t="shared" si="230"/>
        <v>0.51</v>
      </c>
      <c r="E545" s="3" t="str">
        <f t="shared" si="230"/>
        <v>41,868*10^-3</v>
      </c>
      <c r="F545" s="3">
        <f t="shared" si="226"/>
        <v>1</v>
      </c>
      <c r="G545" s="3">
        <f t="shared" si="226"/>
        <v>14.81</v>
      </c>
      <c r="H545" s="3" t="str">
        <f t="shared" si="226"/>
        <v>44/12</v>
      </c>
      <c r="I545" s="3">
        <f t="shared" si="226"/>
        <v>0.99</v>
      </c>
      <c r="J545" s="9">
        <f t="shared" si="224"/>
        <v>61.974018432000008</v>
      </c>
      <c r="K545" s="7">
        <f t="shared" si="227"/>
        <v>0.91783521297792015</v>
      </c>
      <c r="L545" s="7">
        <f t="shared" si="228"/>
        <v>3.3317418231098439</v>
      </c>
      <c r="AB545" s="3">
        <v>2015</v>
      </c>
      <c r="AC545" s="7">
        <f t="shared" si="229"/>
        <v>608.59314872299228</v>
      </c>
    </row>
    <row r="546" spans="2:29" x14ac:dyDescent="0.25">
      <c r="B546" s="3">
        <v>2016</v>
      </c>
      <c r="C546" s="6">
        <v>1448.4000000000003</v>
      </c>
      <c r="D546" s="3">
        <f t="shared" si="230"/>
        <v>0.51</v>
      </c>
      <c r="E546" s="3" t="str">
        <f t="shared" si="230"/>
        <v>41,868*10^-3</v>
      </c>
      <c r="F546" s="3">
        <f t="shared" si="226"/>
        <v>1</v>
      </c>
      <c r="G546" s="3">
        <f t="shared" si="226"/>
        <v>14.81</v>
      </c>
      <c r="H546" s="3" t="str">
        <f t="shared" si="226"/>
        <v>44/12</v>
      </c>
      <c r="I546" s="3">
        <f t="shared" si="226"/>
        <v>0.99</v>
      </c>
      <c r="J546" s="9">
        <f t="shared" si="224"/>
        <v>30.927221712000009</v>
      </c>
      <c r="K546" s="7">
        <f t="shared" si="227"/>
        <v>0.45803215355472016</v>
      </c>
      <c r="L546" s="7">
        <f t="shared" si="228"/>
        <v>1.6626567174036311</v>
      </c>
      <c r="AB546" s="3">
        <v>2016</v>
      </c>
      <c r="AC546" s="7">
        <f t="shared" si="229"/>
        <v>595.54872320220647</v>
      </c>
    </row>
    <row r="547" spans="2:29" x14ac:dyDescent="0.25">
      <c r="B547" s="3">
        <v>2017</v>
      </c>
      <c r="C547" s="6">
        <v>1016.5999999999999</v>
      </c>
      <c r="D547" s="3">
        <f t="shared" si="230"/>
        <v>0.51</v>
      </c>
      <c r="E547" s="3" t="str">
        <f t="shared" si="230"/>
        <v>41,868*10^-3</v>
      </c>
      <c r="F547" s="3">
        <f t="shared" si="226"/>
        <v>1</v>
      </c>
      <c r="G547" s="3">
        <f t="shared" si="226"/>
        <v>14.81</v>
      </c>
      <c r="H547" s="3" t="str">
        <f t="shared" si="226"/>
        <v>44/12</v>
      </c>
      <c r="I547" s="3">
        <f t="shared" si="226"/>
        <v>0.99</v>
      </c>
      <c r="J547" s="9">
        <f t="shared" si="224"/>
        <v>21.707134488000001</v>
      </c>
      <c r="K547" s="7">
        <f t="shared" si="227"/>
        <v>0.32148266176728002</v>
      </c>
      <c r="L547" s="7">
        <f t="shared" si="228"/>
        <v>1.1669820622152243</v>
      </c>
      <c r="AB547" s="3">
        <v>2017</v>
      </c>
      <c r="AC547" s="7">
        <f t="shared" si="229"/>
        <v>617.95063545177436</v>
      </c>
    </row>
    <row r="548" spans="2:29" x14ac:dyDescent="0.25">
      <c r="G548" s="3"/>
    </row>
    <row r="549" spans="2:29" ht="15.75" x14ac:dyDescent="0.25">
      <c r="B549" s="1" t="s">
        <v>6</v>
      </c>
    </row>
    <row r="550" spans="2:29" x14ac:dyDescent="0.25">
      <c r="B550" s="4" t="s">
        <v>5</v>
      </c>
      <c r="C550" s="5" t="s">
        <v>0</v>
      </c>
      <c r="D550" s="4" t="s">
        <v>1</v>
      </c>
      <c r="E550" s="4" t="s">
        <v>19</v>
      </c>
      <c r="F550" s="4" t="s">
        <v>2</v>
      </c>
      <c r="G550" s="4" t="s">
        <v>22</v>
      </c>
      <c r="H550" s="4" t="s">
        <v>20</v>
      </c>
      <c r="I550" s="4" t="s">
        <v>58</v>
      </c>
      <c r="J550" s="4" t="s">
        <v>55</v>
      </c>
      <c r="K550" s="4" t="s">
        <v>61</v>
      </c>
      <c r="L550" s="4" t="s">
        <v>62</v>
      </c>
    </row>
    <row r="551" spans="2:29" x14ac:dyDescent="0.25">
      <c r="B551" s="3">
        <v>2005</v>
      </c>
      <c r="C551" s="25">
        <v>43405.65</v>
      </c>
      <c r="D551" s="3">
        <v>0.77</v>
      </c>
      <c r="E551" s="3" t="s">
        <v>52</v>
      </c>
      <c r="F551" s="3">
        <v>1</v>
      </c>
      <c r="G551" s="3">
        <v>18.899999999999999</v>
      </c>
      <c r="H551" s="3" t="s">
        <v>21</v>
      </c>
      <c r="I551" s="3">
        <v>0.99</v>
      </c>
      <c r="J551" s="9">
        <f t="shared" ref="J551:J563" si="231">C551*D551*0.041868*F551</f>
        <v>1399.326970734</v>
      </c>
      <c r="K551" s="7">
        <f>J551*G551*0.001</f>
        <v>26.447279746872599</v>
      </c>
      <c r="L551" s="7">
        <f>K551*3.66666666666666*I551</f>
        <v>96.003625481147353</v>
      </c>
    </row>
    <row r="552" spans="2:29" x14ac:dyDescent="0.25">
      <c r="B552" s="3">
        <v>2006</v>
      </c>
      <c r="C552" s="25">
        <v>48344.95</v>
      </c>
      <c r="D552" s="3">
        <v>0.77</v>
      </c>
      <c r="E552" s="3" t="str">
        <f t="shared" ref="E552:G563" si="232">E551</f>
        <v>41,868*10^-3</v>
      </c>
      <c r="F552" s="3">
        <v>1</v>
      </c>
      <c r="G552" s="3">
        <f t="shared" ref="G552:I563" si="233">G551</f>
        <v>18.899999999999999</v>
      </c>
      <c r="H552" s="3" t="s">
        <v>21</v>
      </c>
      <c r="I552" s="3">
        <f t="shared" ref="I552:I556" si="234">I551</f>
        <v>0.99</v>
      </c>
      <c r="J552" s="9">
        <f t="shared" si="231"/>
        <v>1558.5619022820001</v>
      </c>
      <c r="K552" s="7">
        <f t="shared" ref="K552:K563" si="235">J552*G552*0.001</f>
        <v>29.456819953129802</v>
      </c>
      <c r="L552" s="7">
        <f t="shared" ref="L552:L563" si="236">K552*3.66666666666666*I552</f>
        <v>106.92825642986098</v>
      </c>
    </row>
    <row r="553" spans="2:29" x14ac:dyDescent="0.25">
      <c r="B553" s="3">
        <v>2007</v>
      </c>
      <c r="C553" s="25">
        <v>52591.943829435222</v>
      </c>
      <c r="D553" s="3">
        <v>0.77</v>
      </c>
      <c r="E553" s="3" t="str">
        <f t="shared" si="232"/>
        <v>41,868*10^-3</v>
      </c>
      <c r="F553" s="3">
        <v>1</v>
      </c>
      <c r="G553" s="3">
        <f t="shared" si="233"/>
        <v>18.899999999999999</v>
      </c>
      <c r="H553" s="3" t="s">
        <v>21</v>
      </c>
      <c r="I553" s="3">
        <f t="shared" si="234"/>
        <v>0.99</v>
      </c>
      <c r="J553" s="9">
        <f t="shared" si="231"/>
        <v>1695.4780182731115</v>
      </c>
      <c r="K553" s="7">
        <f t="shared" si="235"/>
        <v>32.044534545361806</v>
      </c>
      <c r="L553" s="7">
        <f t="shared" si="236"/>
        <v>116.32166039966314</v>
      </c>
    </row>
    <row r="554" spans="2:29" x14ac:dyDescent="0.25">
      <c r="B554" s="3">
        <v>2008</v>
      </c>
      <c r="C554" s="25">
        <v>62254.190931319536</v>
      </c>
      <c r="D554" s="3">
        <v>0.77</v>
      </c>
      <c r="E554" s="3" t="str">
        <f t="shared" si="232"/>
        <v>41,868*10^-3</v>
      </c>
      <c r="F554" s="3">
        <v>1</v>
      </c>
      <c r="G554" s="3">
        <f t="shared" si="233"/>
        <v>18.899999999999999</v>
      </c>
      <c r="H554" s="3" t="s">
        <v>21</v>
      </c>
      <c r="I554" s="3">
        <f t="shared" si="234"/>
        <v>0.99</v>
      </c>
      <c r="J554" s="9">
        <f t="shared" si="231"/>
        <v>2006.9730187526145</v>
      </c>
      <c r="K554" s="7">
        <f t="shared" si="235"/>
        <v>37.931790054424411</v>
      </c>
      <c r="L554" s="7">
        <f t="shared" si="236"/>
        <v>137.69239789756034</v>
      </c>
    </row>
    <row r="555" spans="2:29" x14ac:dyDescent="0.25">
      <c r="B555" s="3">
        <v>2009</v>
      </c>
      <c r="C555" s="6">
        <v>74627.006372739241</v>
      </c>
      <c r="D555" s="3">
        <v>0.77</v>
      </c>
      <c r="E555" s="3" t="str">
        <f t="shared" si="232"/>
        <v>41,868*10^-3</v>
      </c>
      <c r="F555" s="3">
        <v>1</v>
      </c>
      <c r="G555" s="3">
        <f t="shared" si="233"/>
        <v>18.899999999999999</v>
      </c>
      <c r="H555" s="3" t="s">
        <v>21</v>
      </c>
      <c r="I555" s="3">
        <f t="shared" si="234"/>
        <v>0.99</v>
      </c>
      <c r="J555" s="9">
        <f t="shared" si="231"/>
        <v>2405.8522971666621</v>
      </c>
      <c r="K555" s="7">
        <f t="shared" si="235"/>
        <v>45.470608416449913</v>
      </c>
      <c r="L555" s="7">
        <f t="shared" si="236"/>
        <v>165.05830855171288</v>
      </c>
    </row>
    <row r="556" spans="2:29" x14ac:dyDescent="0.25">
      <c r="B556" s="3">
        <v>2010</v>
      </c>
      <c r="C556" s="6">
        <v>85768.400000000009</v>
      </c>
      <c r="D556" s="3">
        <f>D555</f>
        <v>0.77</v>
      </c>
      <c r="E556" s="3" t="str">
        <f t="shared" si="232"/>
        <v>41,868*10^-3</v>
      </c>
      <c r="F556" s="3">
        <f>F555</f>
        <v>1</v>
      </c>
      <c r="G556" s="3">
        <f t="shared" si="233"/>
        <v>18.899999999999999</v>
      </c>
      <c r="H556" s="3" t="str">
        <f>H555</f>
        <v>44/12</v>
      </c>
      <c r="I556" s="3">
        <f t="shared" si="234"/>
        <v>0.99</v>
      </c>
      <c r="J556" s="9">
        <f t="shared" si="231"/>
        <v>2765.0325558240002</v>
      </c>
      <c r="K556" s="7">
        <f t="shared" si="235"/>
        <v>52.2591153050736</v>
      </c>
      <c r="L556" s="7">
        <f t="shared" si="236"/>
        <v>189.70058855741681</v>
      </c>
    </row>
    <row r="557" spans="2:29" x14ac:dyDescent="0.25">
      <c r="B557" s="3">
        <v>2011</v>
      </c>
      <c r="C557" s="6">
        <v>88273.250000000015</v>
      </c>
      <c r="D557" s="3">
        <f t="shared" ref="D557:E563" si="237">D556</f>
        <v>0.77</v>
      </c>
      <c r="E557" s="3" t="str">
        <f t="shared" si="232"/>
        <v>41,868*10^-3</v>
      </c>
      <c r="F557" s="3">
        <f t="shared" si="232"/>
        <v>1</v>
      </c>
      <c r="G557" s="3">
        <f t="shared" si="233"/>
        <v>18.899999999999999</v>
      </c>
      <c r="H557" s="3" t="str">
        <f t="shared" si="233"/>
        <v>44/12</v>
      </c>
      <c r="I557" s="3">
        <f t="shared" si="233"/>
        <v>0.99</v>
      </c>
      <c r="J557" s="9">
        <f t="shared" si="231"/>
        <v>2845.7848118700008</v>
      </c>
      <c r="K557" s="7">
        <f t="shared" si="235"/>
        <v>53.785332944343011</v>
      </c>
      <c r="L557" s="7">
        <f t="shared" si="236"/>
        <v>195.24075858796479</v>
      </c>
    </row>
    <row r="558" spans="2:29" x14ac:dyDescent="0.25">
      <c r="B558" s="3">
        <v>2012</v>
      </c>
      <c r="C558" s="6">
        <v>99430</v>
      </c>
      <c r="D558" s="3">
        <f t="shared" si="237"/>
        <v>0.77</v>
      </c>
      <c r="E558" s="3" t="str">
        <f t="shared" si="232"/>
        <v>41,868*10^-3</v>
      </c>
      <c r="F558" s="3">
        <f t="shared" si="232"/>
        <v>1</v>
      </c>
      <c r="G558" s="3">
        <f t="shared" si="233"/>
        <v>18.899999999999999</v>
      </c>
      <c r="H558" s="3" t="str">
        <f t="shared" si="233"/>
        <v>44/12</v>
      </c>
      <c r="I558" s="3">
        <f t="shared" si="233"/>
        <v>0.99</v>
      </c>
      <c r="J558" s="9">
        <f t="shared" si="231"/>
        <v>3205.4601348000006</v>
      </c>
      <c r="K558" s="7">
        <f t="shared" si="235"/>
        <v>60.583196547720007</v>
      </c>
      <c r="L558" s="7">
        <f t="shared" si="236"/>
        <v>219.91700346822321</v>
      </c>
    </row>
    <row r="559" spans="2:29" x14ac:dyDescent="0.25">
      <c r="B559" s="3">
        <v>2013</v>
      </c>
      <c r="C559" s="6">
        <v>108861.30000000002</v>
      </c>
      <c r="D559" s="3">
        <f t="shared" si="237"/>
        <v>0.77</v>
      </c>
      <c r="E559" s="3" t="str">
        <f t="shared" si="232"/>
        <v>41,868*10^-3</v>
      </c>
      <c r="F559" s="3">
        <f t="shared" si="232"/>
        <v>1</v>
      </c>
      <c r="G559" s="3">
        <f t="shared" si="233"/>
        <v>18.899999999999999</v>
      </c>
      <c r="H559" s="3" t="str">
        <f t="shared" si="233"/>
        <v>44/12</v>
      </c>
      <c r="I559" s="3">
        <f t="shared" si="233"/>
        <v>0.99</v>
      </c>
      <c r="J559" s="9">
        <f t="shared" si="231"/>
        <v>3509.5097794680009</v>
      </c>
      <c r="K559" s="7">
        <f t="shared" si="235"/>
        <v>66.329734831945217</v>
      </c>
      <c r="L559" s="7">
        <f t="shared" si="236"/>
        <v>240.7769374399607</v>
      </c>
    </row>
    <row r="560" spans="2:29" x14ac:dyDescent="0.25">
      <c r="B560" s="3">
        <v>2014</v>
      </c>
      <c r="C560" s="6">
        <v>122815.08100000001</v>
      </c>
      <c r="D560" s="3">
        <f t="shared" si="237"/>
        <v>0.77</v>
      </c>
      <c r="E560" s="3" t="str">
        <f t="shared" si="237"/>
        <v>41,868*10^-3</v>
      </c>
      <c r="F560" s="3">
        <f t="shared" si="232"/>
        <v>1</v>
      </c>
      <c r="G560" s="3">
        <f t="shared" si="232"/>
        <v>18.899999999999999</v>
      </c>
      <c r="H560" s="3" t="str">
        <f t="shared" si="233"/>
        <v>44/12</v>
      </c>
      <c r="I560" s="3">
        <f t="shared" si="233"/>
        <v>0.99</v>
      </c>
      <c r="J560" s="9">
        <f t="shared" si="231"/>
        <v>3959.3567947071601</v>
      </c>
      <c r="K560" s="7">
        <f t="shared" si="235"/>
        <v>74.831843419965324</v>
      </c>
      <c r="L560" s="7">
        <f t="shared" si="236"/>
        <v>271.6395916144736</v>
      </c>
    </row>
    <row r="561" spans="2:12" x14ac:dyDescent="0.25">
      <c r="B561" s="3">
        <v>2015</v>
      </c>
      <c r="C561" s="6">
        <v>123890.243</v>
      </c>
      <c r="D561" s="3">
        <f t="shared" si="237"/>
        <v>0.77</v>
      </c>
      <c r="E561" s="3" t="str">
        <f t="shared" si="237"/>
        <v>41,868*10^-3</v>
      </c>
      <c r="F561" s="3">
        <f t="shared" si="232"/>
        <v>1</v>
      </c>
      <c r="G561" s="3">
        <f t="shared" si="232"/>
        <v>18.899999999999999</v>
      </c>
      <c r="H561" s="3" t="str">
        <f t="shared" si="233"/>
        <v>44/12</v>
      </c>
      <c r="I561" s="3">
        <f t="shared" si="233"/>
        <v>0.99</v>
      </c>
      <c r="J561" s="9">
        <f t="shared" si="231"/>
        <v>3994.0182543214805</v>
      </c>
      <c r="K561" s="7">
        <f t="shared" si="235"/>
        <v>75.486945006675981</v>
      </c>
      <c r="L561" s="7">
        <f t="shared" si="236"/>
        <v>274.0176103742333</v>
      </c>
    </row>
    <row r="562" spans="2:12" x14ac:dyDescent="0.25">
      <c r="B562" s="3">
        <v>2016</v>
      </c>
      <c r="C562" s="6">
        <v>129943.60200000001</v>
      </c>
      <c r="D562" s="3">
        <f t="shared" si="237"/>
        <v>0.77</v>
      </c>
      <c r="E562" s="3" t="str">
        <f t="shared" si="237"/>
        <v>41,868*10^-3</v>
      </c>
      <c r="F562" s="3">
        <f t="shared" si="232"/>
        <v>1</v>
      </c>
      <c r="G562" s="3">
        <f t="shared" si="232"/>
        <v>18.899999999999999</v>
      </c>
      <c r="H562" s="3" t="str">
        <f t="shared" si="233"/>
        <v>44/12</v>
      </c>
      <c r="I562" s="3">
        <f t="shared" si="233"/>
        <v>0.99</v>
      </c>
      <c r="J562" s="9">
        <f t="shared" si="231"/>
        <v>4189.1686209727204</v>
      </c>
      <c r="K562" s="7">
        <f t="shared" si="235"/>
        <v>79.17528693638441</v>
      </c>
      <c r="L562" s="7">
        <f t="shared" si="236"/>
        <v>287.40629157907489</v>
      </c>
    </row>
    <row r="563" spans="2:12" x14ac:dyDescent="0.25">
      <c r="B563" s="3">
        <v>2017</v>
      </c>
      <c r="C563" s="6">
        <v>137423.76899999997</v>
      </c>
      <c r="D563" s="3">
        <f t="shared" si="237"/>
        <v>0.77</v>
      </c>
      <c r="E563" s="3" t="str">
        <f t="shared" si="237"/>
        <v>41,868*10^-3</v>
      </c>
      <c r="F563" s="3">
        <f t="shared" si="232"/>
        <v>1</v>
      </c>
      <c r="G563" s="3">
        <f t="shared" si="232"/>
        <v>18.899999999999999</v>
      </c>
      <c r="H563" s="3" t="str">
        <f t="shared" si="233"/>
        <v>44/12</v>
      </c>
      <c r="I563" s="3">
        <f t="shared" si="233"/>
        <v>0.99</v>
      </c>
      <c r="J563" s="9">
        <f t="shared" si="231"/>
        <v>4430.3169375788393</v>
      </c>
      <c r="K563" s="7">
        <f t="shared" si="235"/>
        <v>83.732990120240046</v>
      </c>
      <c r="L563" s="7">
        <f t="shared" si="236"/>
        <v>303.95075413647078</v>
      </c>
    </row>
    <row r="565" spans="2:12" ht="15.75" x14ac:dyDescent="0.25">
      <c r="B565" s="1" t="s">
        <v>7</v>
      </c>
    </row>
    <row r="566" spans="2:12" x14ac:dyDescent="0.25">
      <c r="B566" s="4" t="s">
        <v>5</v>
      </c>
      <c r="C566" s="5" t="s">
        <v>0</v>
      </c>
      <c r="D566" s="4" t="s">
        <v>1</v>
      </c>
      <c r="E566" s="4" t="s">
        <v>19</v>
      </c>
      <c r="F566" s="4" t="s">
        <v>2</v>
      </c>
      <c r="G566" s="4" t="s">
        <v>22</v>
      </c>
      <c r="H566" s="4" t="s">
        <v>20</v>
      </c>
      <c r="I566" s="4" t="s">
        <v>58</v>
      </c>
      <c r="J566" s="4" t="s">
        <v>55</v>
      </c>
      <c r="K566" s="4" t="s">
        <v>61</v>
      </c>
      <c r="L566" s="4" t="s">
        <v>62</v>
      </c>
    </row>
    <row r="567" spans="2:12" x14ac:dyDescent="0.25">
      <c r="B567" s="3">
        <v>2005</v>
      </c>
      <c r="C567" s="25">
        <v>840.64499999999998</v>
      </c>
      <c r="D567" s="3">
        <v>0.76300000000000001</v>
      </c>
      <c r="E567" s="3" t="s">
        <v>52</v>
      </c>
      <c r="F567" s="3">
        <v>1</v>
      </c>
      <c r="G567" s="3">
        <v>19.100000000000001</v>
      </c>
      <c r="H567" s="3" t="s">
        <v>21</v>
      </c>
      <c r="I567" s="3">
        <v>0.99</v>
      </c>
      <c r="J567" s="9">
        <f t="shared" ref="J567:J579" si="238">C567*D567*0.041868*F567</f>
        <v>26.854643268180002</v>
      </c>
      <c r="K567" s="7">
        <f>J567*G567*0.001</f>
        <v>0.51292368642223818</v>
      </c>
      <c r="L567" s="7">
        <f>K567*3.66666666666666*I567</f>
        <v>1.8619129817127211</v>
      </c>
    </row>
    <row r="568" spans="2:12" x14ac:dyDescent="0.25">
      <c r="B568" s="3">
        <v>2006</v>
      </c>
      <c r="C568" s="25">
        <v>572.13099999999997</v>
      </c>
      <c r="D568" s="3">
        <v>0.76300000000000001</v>
      </c>
      <c r="E568" s="3" t="str">
        <f t="shared" ref="E568:F579" si="239">E567</f>
        <v>41,868*10^-3</v>
      </c>
      <c r="F568" s="3">
        <v>1</v>
      </c>
      <c r="G568" s="3">
        <f>G567</f>
        <v>19.100000000000001</v>
      </c>
      <c r="H568" s="3" t="s">
        <v>21</v>
      </c>
      <c r="I568" s="3">
        <f t="shared" ref="I568:I572" si="240">I567</f>
        <v>0.99</v>
      </c>
      <c r="J568" s="9">
        <f t="shared" si="238"/>
        <v>18.276887280204001</v>
      </c>
      <c r="K568" s="7">
        <f t="shared" ref="K568:K579" si="241">J568*G568*0.001</f>
        <v>0.34908854705189646</v>
      </c>
      <c r="L568" s="7">
        <f t="shared" ref="L568:L579" si="242">K568*3.66666666666666*I568</f>
        <v>1.2671914257983818</v>
      </c>
    </row>
    <row r="569" spans="2:12" x14ac:dyDescent="0.25">
      <c r="B569" s="3">
        <v>2007</v>
      </c>
      <c r="C569" s="25">
        <v>400.22084962671295</v>
      </c>
      <c r="D569" s="3">
        <v>0.76300000000000001</v>
      </c>
      <c r="E569" s="3" t="str">
        <f t="shared" si="239"/>
        <v>41,868*10^-3</v>
      </c>
      <c r="F569" s="3">
        <v>1</v>
      </c>
      <c r="G569" s="3">
        <f t="shared" ref="G569:I579" si="243">G568</f>
        <v>19.100000000000001</v>
      </c>
      <c r="H569" s="3" t="s">
        <v>21</v>
      </c>
      <c r="I569" s="3">
        <f t="shared" si="240"/>
        <v>0.99</v>
      </c>
      <c r="J569" s="9">
        <f t="shared" si="238"/>
        <v>12.785168704046638</v>
      </c>
      <c r="K569" s="7">
        <f t="shared" si="241"/>
        <v>0.2441967222472908</v>
      </c>
      <c r="L569" s="7">
        <f t="shared" si="242"/>
        <v>0.88643410175766391</v>
      </c>
    </row>
    <row r="570" spans="2:12" x14ac:dyDescent="0.25">
      <c r="B570" s="3">
        <v>2008</v>
      </c>
      <c r="C570" s="25">
        <v>608.24000421514495</v>
      </c>
      <c r="D570" s="3">
        <v>0.76300000000000001</v>
      </c>
      <c r="E570" s="3" t="str">
        <f t="shared" si="239"/>
        <v>41,868*10^-3</v>
      </c>
      <c r="F570" s="3">
        <v>1</v>
      </c>
      <c r="G570" s="3">
        <f t="shared" si="243"/>
        <v>19.100000000000001</v>
      </c>
      <c r="H570" s="3" t="s">
        <v>21</v>
      </c>
      <c r="I570" s="3">
        <f t="shared" si="240"/>
        <v>0.99</v>
      </c>
      <c r="J570" s="9">
        <f t="shared" si="238"/>
        <v>19.430399674814005</v>
      </c>
      <c r="K570" s="7">
        <f t="shared" si="241"/>
        <v>0.37112063378894755</v>
      </c>
      <c r="L570" s="7">
        <f t="shared" si="242"/>
        <v>1.347167900653877</v>
      </c>
    </row>
    <row r="571" spans="2:12" x14ac:dyDescent="0.25">
      <c r="B571" s="3">
        <v>2009</v>
      </c>
      <c r="C571" s="6">
        <v>728.46861095749966</v>
      </c>
      <c r="D571" s="3">
        <v>0.76300000000000001</v>
      </c>
      <c r="E571" s="3" t="str">
        <f t="shared" si="239"/>
        <v>41,868*10^-3</v>
      </c>
      <c r="F571" s="3">
        <v>1</v>
      </c>
      <c r="G571" s="3">
        <f t="shared" si="243"/>
        <v>19.100000000000001</v>
      </c>
      <c r="H571" s="3" t="s">
        <v>21</v>
      </c>
      <c r="I571" s="3">
        <f t="shared" si="240"/>
        <v>0.99</v>
      </c>
      <c r="J571" s="9">
        <f t="shared" si="238"/>
        <v>23.271136662122839</v>
      </c>
      <c r="K571" s="7">
        <f t="shared" si="241"/>
        <v>0.44447871024654628</v>
      </c>
      <c r="L571" s="7">
        <f t="shared" si="242"/>
        <v>1.6134577181949599</v>
      </c>
    </row>
    <row r="572" spans="2:12" x14ac:dyDescent="0.25">
      <c r="B572" s="3">
        <v>2010</v>
      </c>
      <c r="C572" s="6">
        <v>866.05476663064678</v>
      </c>
      <c r="D572" s="3">
        <f>D571</f>
        <v>0.76300000000000001</v>
      </c>
      <c r="E572" s="3" t="str">
        <f t="shared" si="239"/>
        <v>41,868*10^-3</v>
      </c>
      <c r="F572" s="3">
        <f>F571</f>
        <v>1</v>
      </c>
      <c r="G572" s="3">
        <f t="shared" si="243"/>
        <v>19.100000000000001</v>
      </c>
      <c r="H572" s="3" t="str">
        <f>H571</f>
        <v>44/12</v>
      </c>
      <c r="I572" s="3">
        <f t="shared" si="240"/>
        <v>0.99</v>
      </c>
      <c r="J572" s="9">
        <f t="shared" si="238"/>
        <v>27.666365479569738</v>
      </c>
      <c r="K572" s="7">
        <f t="shared" si="241"/>
        <v>0.52842758065978201</v>
      </c>
      <c r="L572" s="7">
        <f t="shared" si="242"/>
        <v>1.918192117795005</v>
      </c>
    </row>
    <row r="573" spans="2:12" x14ac:dyDescent="0.25">
      <c r="B573" s="3">
        <v>2011</v>
      </c>
      <c r="C573" s="6">
        <v>948.20299891208151</v>
      </c>
      <c r="D573" s="3">
        <f t="shared" ref="D573:E579" si="244">D572</f>
        <v>0.76300000000000001</v>
      </c>
      <c r="E573" s="3" t="str">
        <f t="shared" si="239"/>
        <v>41,868*10^-3</v>
      </c>
      <c r="F573" s="3">
        <f t="shared" si="239"/>
        <v>1</v>
      </c>
      <c r="G573" s="3">
        <f t="shared" si="243"/>
        <v>19.100000000000001</v>
      </c>
      <c r="H573" s="3" t="str">
        <f t="shared" si="243"/>
        <v>44/12</v>
      </c>
      <c r="I573" s="3">
        <f t="shared" si="243"/>
        <v>0.99</v>
      </c>
      <c r="J573" s="9">
        <f t="shared" si="238"/>
        <v>30.290614089898135</v>
      </c>
      <c r="K573" s="7">
        <f t="shared" si="241"/>
        <v>0.57855072911705441</v>
      </c>
      <c r="L573" s="7">
        <f t="shared" si="242"/>
        <v>2.1001391466949033</v>
      </c>
    </row>
    <row r="574" spans="2:12" x14ac:dyDescent="0.25">
      <c r="B574" s="3">
        <v>2012</v>
      </c>
      <c r="C574" s="6">
        <v>899.16780486927405</v>
      </c>
      <c r="D574" s="3">
        <f t="shared" si="244"/>
        <v>0.76300000000000001</v>
      </c>
      <c r="E574" s="3" t="str">
        <f t="shared" si="239"/>
        <v>41,868*10^-3</v>
      </c>
      <c r="F574" s="3">
        <f t="shared" si="239"/>
        <v>1</v>
      </c>
      <c r="G574" s="3">
        <f t="shared" si="243"/>
        <v>19.100000000000001</v>
      </c>
      <c r="H574" s="3" t="str">
        <f t="shared" si="243"/>
        <v>44/12</v>
      </c>
      <c r="I574" s="3">
        <f t="shared" si="243"/>
        <v>0.99</v>
      </c>
      <c r="J574" s="9">
        <f t="shared" si="238"/>
        <v>28.724170890205546</v>
      </c>
      <c r="K574" s="7">
        <f t="shared" si="241"/>
        <v>0.54863166400292596</v>
      </c>
      <c r="L574" s="7">
        <f t="shared" si="242"/>
        <v>1.9915329403306177</v>
      </c>
    </row>
    <row r="575" spans="2:12" x14ac:dyDescent="0.25">
      <c r="B575" s="3">
        <v>2013</v>
      </c>
      <c r="C575" s="6">
        <v>1109.8341950966205</v>
      </c>
      <c r="D575" s="3">
        <f t="shared" si="244"/>
        <v>0.76300000000000001</v>
      </c>
      <c r="E575" s="3" t="str">
        <f t="shared" si="239"/>
        <v>41,868*10^-3</v>
      </c>
      <c r="F575" s="3">
        <f t="shared" si="239"/>
        <v>1</v>
      </c>
      <c r="G575" s="3">
        <f t="shared" si="243"/>
        <v>19.100000000000001</v>
      </c>
      <c r="H575" s="3" t="str">
        <f t="shared" si="243"/>
        <v>44/12</v>
      </c>
      <c r="I575" s="3">
        <f t="shared" si="243"/>
        <v>0.99</v>
      </c>
      <c r="J575" s="9">
        <f t="shared" si="238"/>
        <v>35.453968555272951</v>
      </c>
      <c r="K575" s="7">
        <f t="shared" si="241"/>
        <v>0.67717079940571345</v>
      </c>
      <c r="L575" s="7">
        <f t="shared" si="242"/>
        <v>2.4581300018427354</v>
      </c>
    </row>
    <row r="576" spans="2:12" x14ac:dyDescent="0.25">
      <c r="B576" s="3">
        <v>2014</v>
      </c>
      <c r="C576" s="6">
        <v>1148.3710000000001</v>
      </c>
      <c r="D576" s="3">
        <f t="shared" si="244"/>
        <v>0.76300000000000001</v>
      </c>
      <c r="E576" s="3" t="str">
        <f t="shared" si="244"/>
        <v>41,868*10^-3</v>
      </c>
      <c r="F576" s="3">
        <f t="shared" si="239"/>
        <v>1</v>
      </c>
      <c r="G576" s="3">
        <f t="shared" si="243"/>
        <v>19.100000000000001</v>
      </c>
      <c r="H576" s="3" t="str">
        <f t="shared" si="243"/>
        <v>44/12</v>
      </c>
      <c r="I576" s="3">
        <f t="shared" si="243"/>
        <v>0.99</v>
      </c>
      <c r="J576" s="9">
        <f t="shared" si="238"/>
        <v>36.685037732364002</v>
      </c>
      <c r="K576" s="7">
        <f t="shared" si="241"/>
        <v>0.7006842206881525</v>
      </c>
      <c r="L576" s="7">
        <f t="shared" si="242"/>
        <v>2.543483721097989</v>
      </c>
    </row>
    <row r="577" spans="2:12" x14ac:dyDescent="0.25">
      <c r="B577" s="3">
        <v>2015</v>
      </c>
      <c r="C577" s="6">
        <v>1054.4085901279159</v>
      </c>
      <c r="D577" s="3">
        <f t="shared" si="244"/>
        <v>0.76300000000000001</v>
      </c>
      <c r="E577" s="3" t="str">
        <f t="shared" si="244"/>
        <v>41,868*10^-3</v>
      </c>
      <c r="F577" s="3">
        <f t="shared" si="239"/>
        <v>1</v>
      </c>
      <c r="G577" s="3">
        <f t="shared" si="243"/>
        <v>19.100000000000001</v>
      </c>
      <c r="H577" s="3" t="str">
        <f t="shared" si="243"/>
        <v>44/12</v>
      </c>
      <c r="I577" s="3">
        <f t="shared" si="243"/>
        <v>0.99</v>
      </c>
      <c r="J577" s="9">
        <f t="shared" si="238"/>
        <v>33.683381863675869</v>
      </c>
      <c r="K577" s="7">
        <f t="shared" si="241"/>
        <v>0.64335259359620922</v>
      </c>
      <c r="L577" s="7">
        <f t="shared" si="242"/>
        <v>2.3353699147542351</v>
      </c>
    </row>
    <row r="578" spans="2:12" x14ac:dyDescent="0.25">
      <c r="B578" s="3">
        <v>2016</v>
      </c>
      <c r="C578" s="6">
        <v>1041.998</v>
      </c>
      <c r="D578" s="3">
        <f t="shared" si="244"/>
        <v>0.76300000000000001</v>
      </c>
      <c r="E578" s="3" t="str">
        <f t="shared" si="244"/>
        <v>41,868*10^-3</v>
      </c>
      <c r="F578" s="3">
        <f t="shared" si="239"/>
        <v>1</v>
      </c>
      <c r="G578" s="3">
        <f t="shared" si="243"/>
        <v>19.100000000000001</v>
      </c>
      <c r="H578" s="3" t="str">
        <f t="shared" si="243"/>
        <v>44/12</v>
      </c>
      <c r="I578" s="3">
        <f t="shared" si="243"/>
        <v>0.99</v>
      </c>
      <c r="J578" s="9">
        <f t="shared" si="238"/>
        <v>33.286922037432007</v>
      </c>
      <c r="K578" s="7">
        <f t="shared" si="241"/>
        <v>0.6357802109149514</v>
      </c>
      <c r="L578" s="7">
        <f t="shared" si="242"/>
        <v>2.3078821656212694</v>
      </c>
    </row>
    <row r="579" spans="2:12" x14ac:dyDescent="0.25">
      <c r="B579" s="3">
        <v>2017</v>
      </c>
      <c r="C579" s="6">
        <v>652</v>
      </c>
      <c r="D579" s="3">
        <f t="shared" si="244"/>
        <v>0.76300000000000001</v>
      </c>
      <c r="E579" s="3" t="str">
        <f t="shared" si="244"/>
        <v>41,868*10^-3</v>
      </c>
      <c r="F579" s="3">
        <f t="shared" si="239"/>
        <v>1</v>
      </c>
      <c r="G579" s="3">
        <f t="shared" si="243"/>
        <v>19.100000000000001</v>
      </c>
      <c r="H579" s="3" t="str">
        <f t="shared" si="243"/>
        <v>44/12</v>
      </c>
      <c r="I579" s="3">
        <f t="shared" si="243"/>
        <v>0.99</v>
      </c>
      <c r="J579" s="9">
        <f t="shared" si="238"/>
        <v>20.828325168000003</v>
      </c>
      <c r="K579" s="7">
        <f t="shared" si="241"/>
        <v>0.3978210107088001</v>
      </c>
      <c r="L579" s="7">
        <f t="shared" si="242"/>
        <v>1.4440902688729418</v>
      </c>
    </row>
    <row r="580" spans="2:12" x14ac:dyDescent="0.25">
      <c r="G580" s="3"/>
    </row>
    <row r="581" spans="2:12" ht="15.75" x14ac:dyDescent="0.25">
      <c r="B581" s="1" t="s">
        <v>8</v>
      </c>
    </row>
    <row r="582" spans="2:12" x14ac:dyDescent="0.25">
      <c r="B582" s="4" t="s">
        <v>5</v>
      </c>
      <c r="C582" s="5" t="s">
        <v>0</v>
      </c>
      <c r="D582" s="4" t="s">
        <v>1</v>
      </c>
      <c r="E582" s="4" t="s">
        <v>19</v>
      </c>
      <c r="F582" s="4" t="s">
        <v>2</v>
      </c>
      <c r="G582" s="4" t="s">
        <v>22</v>
      </c>
      <c r="H582" s="4" t="s">
        <v>20</v>
      </c>
      <c r="I582" s="4" t="s">
        <v>58</v>
      </c>
      <c r="J582" s="4" t="s">
        <v>55</v>
      </c>
      <c r="K582" s="4" t="s">
        <v>61</v>
      </c>
      <c r="L582" s="4" t="s">
        <v>62</v>
      </c>
    </row>
    <row r="583" spans="2:12" x14ac:dyDescent="0.25">
      <c r="B583" s="3">
        <v>2005</v>
      </c>
      <c r="C583" s="25">
        <v>11095.710909090909</v>
      </c>
      <c r="D583" s="3">
        <v>0.61099999999999999</v>
      </c>
      <c r="E583" s="3" t="s">
        <v>52</v>
      </c>
      <c r="F583" s="3">
        <v>1</v>
      </c>
      <c r="G583" s="3">
        <v>17.2</v>
      </c>
      <c r="H583" s="3" t="s">
        <v>21</v>
      </c>
      <c r="I583" s="3">
        <v>0.99</v>
      </c>
      <c r="J583" s="9">
        <f t="shared" ref="J583:J595" si="245">C583*D583*0.041868*F583</f>
        <v>283.84324207285096</v>
      </c>
      <c r="K583" s="7">
        <f>J583*G583*0.001</f>
        <v>4.8821037636530367</v>
      </c>
      <c r="L583" s="7">
        <f>K583*3.66666666666666*I583</f>
        <v>17.722036662060489</v>
      </c>
    </row>
    <row r="584" spans="2:12" x14ac:dyDescent="0.25">
      <c r="B584" s="3">
        <v>2006</v>
      </c>
      <c r="C584" s="25">
        <v>11805.958181818183</v>
      </c>
      <c r="D584" s="3">
        <v>0.61099999999999999</v>
      </c>
      <c r="E584" s="3" t="str">
        <f t="shared" ref="E584:F595" si="246">E583</f>
        <v>41,868*10^-3</v>
      </c>
      <c r="F584" s="3">
        <v>1</v>
      </c>
      <c r="G584" s="3">
        <f>G583</f>
        <v>17.2</v>
      </c>
      <c r="H584" s="3" t="s">
        <v>21</v>
      </c>
      <c r="I584" s="3">
        <f t="shared" ref="I584:I588" si="247">I583</f>
        <v>0.99</v>
      </c>
      <c r="J584" s="9">
        <f t="shared" si="245"/>
        <v>302.01232472253827</v>
      </c>
      <c r="K584" s="7">
        <f t="shared" ref="K584:K595" si="248">J584*G584*0.001</f>
        <v>5.1946119852276578</v>
      </c>
      <c r="L584" s="7">
        <f t="shared" ref="L584:L595" si="249">K584*3.66666666666666*I584</f>
        <v>18.856441506376363</v>
      </c>
    </row>
    <row r="585" spans="2:12" x14ac:dyDescent="0.25">
      <c r="B585" s="3">
        <v>2007</v>
      </c>
      <c r="C585" s="25">
        <v>15749.568422274484</v>
      </c>
      <c r="D585" s="3">
        <v>0.61099999999999999</v>
      </c>
      <c r="E585" s="3" t="str">
        <f t="shared" si="246"/>
        <v>41,868*10^-3</v>
      </c>
      <c r="F585" s="3">
        <v>1</v>
      </c>
      <c r="G585" s="3">
        <f t="shared" ref="G585:I595" si="250">G584</f>
        <v>17.2</v>
      </c>
      <c r="H585" s="3" t="s">
        <v>21</v>
      </c>
      <c r="I585" s="3">
        <f t="shared" si="247"/>
        <v>0.99</v>
      </c>
      <c r="J585" s="9">
        <f t="shared" si="245"/>
        <v>402.89519066001452</v>
      </c>
      <c r="K585" s="7">
        <f t="shared" si="248"/>
        <v>6.9297972793522495</v>
      </c>
      <c r="L585" s="7">
        <f t="shared" si="249"/>
        <v>25.155164124048621</v>
      </c>
    </row>
    <row r="586" spans="2:12" x14ac:dyDescent="0.25">
      <c r="B586" s="3">
        <v>2008</v>
      </c>
      <c r="C586" s="25">
        <v>16420.316741129871</v>
      </c>
      <c r="D586" s="3">
        <v>0.61099999999999999</v>
      </c>
      <c r="E586" s="3" t="str">
        <f t="shared" si="246"/>
        <v>41,868*10^-3</v>
      </c>
      <c r="F586" s="3">
        <v>1</v>
      </c>
      <c r="G586" s="3">
        <f t="shared" si="250"/>
        <v>17.2</v>
      </c>
      <c r="H586" s="3" t="s">
        <v>21</v>
      </c>
      <c r="I586" s="3">
        <f t="shared" si="247"/>
        <v>0.99</v>
      </c>
      <c r="J586" s="9">
        <f t="shared" si="245"/>
        <v>420.05383682506914</v>
      </c>
      <c r="K586" s="7">
        <f t="shared" si="248"/>
        <v>7.2249259933911887</v>
      </c>
      <c r="L586" s="7">
        <f t="shared" si="249"/>
        <v>26.226481356009966</v>
      </c>
    </row>
    <row r="587" spans="2:12" x14ac:dyDescent="0.25">
      <c r="B587" s="3">
        <v>2009</v>
      </c>
      <c r="C587" s="6">
        <v>16899.899672289815</v>
      </c>
      <c r="D587" s="3">
        <v>0.61099999999999999</v>
      </c>
      <c r="E587" s="3" t="str">
        <f t="shared" si="246"/>
        <v>41,868*10^-3</v>
      </c>
      <c r="F587" s="3">
        <v>1</v>
      </c>
      <c r="G587" s="3">
        <f t="shared" si="250"/>
        <v>17.2</v>
      </c>
      <c r="H587" s="3" t="s">
        <v>21</v>
      </c>
      <c r="I587" s="3">
        <f t="shared" si="247"/>
        <v>0.99</v>
      </c>
      <c r="J587" s="9">
        <f t="shared" si="245"/>
        <v>432.32221468193177</v>
      </c>
      <c r="K587" s="7">
        <f t="shared" si="248"/>
        <v>7.4359420925292259</v>
      </c>
      <c r="L587" s="7">
        <f t="shared" si="249"/>
        <v>26.992469795881039</v>
      </c>
    </row>
    <row r="588" spans="2:12" x14ac:dyDescent="0.25">
      <c r="B588" s="3">
        <v>2010</v>
      </c>
      <c r="C588" s="6">
        <v>18207.498760219605</v>
      </c>
      <c r="D588" s="3">
        <f>D587</f>
        <v>0.61099999999999999</v>
      </c>
      <c r="E588" s="3" t="str">
        <f t="shared" si="246"/>
        <v>41,868*10^-3</v>
      </c>
      <c r="F588" s="3">
        <f>F587</f>
        <v>1</v>
      </c>
      <c r="G588" s="3">
        <f t="shared" si="250"/>
        <v>17.2</v>
      </c>
      <c r="H588" s="3" t="str">
        <f>H587</f>
        <v>44/12</v>
      </c>
      <c r="I588" s="3">
        <f t="shared" si="247"/>
        <v>0.99</v>
      </c>
      <c r="J588" s="9">
        <f t="shared" si="245"/>
        <v>465.77236199474629</v>
      </c>
      <c r="K588" s="7">
        <f t="shared" si="248"/>
        <v>8.0112846263096369</v>
      </c>
      <c r="L588" s="7">
        <f t="shared" si="249"/>
        <v>29.080963193503926</v>
      </c>
    </row>
    <row r="589" spans="2:12" x14ac:dyDescent="0.25">
      <c r="B589" s="3">
        <v>2011</v>
      </c>
      <c r="C589" s="6">
        <v>18649.743013959353</v>
      </c>
      <c r="D589" s="3">
        <f t="shared" ref="D589:E595" si="251">D588</f>
        <v>0.61099999999999999</v>
      </c>
      <c r="E589" s="3" t="str">
        <f t="shared" si="246"/>
        <v>41,868*10^-3</v>
      </c>
      <c r="F589" s="3">
        <f t="shared" si="246"/>
        <v>1</v>
      </c>
      <c r="G589" s="3">
        <f t="shared" si="250"/>
        <v>17.2</v>
      </c>
      <c r="H589" s="3" t="str">
        <f t="shared" si="250"/>
        <v>44/12</v>
      </c>
      <c r="I589" s="3">
        <f t="shared" si="250"/>
        <v>0.99</v>
      </c>
      <c r="J589" s="9">
        <f t="shared" si="245"/>
        <v>477.08556615066306</v>
      </c>
      <c r="K589" s="7">
        <f t="shared" si="248"/>
        <v>8.2058717377914032</v>
      </c>
      <c r="L589" s="7">
        <f t="shared" si="249"/>
        <v>29.787314408182738</v>
      </c>
    </row>
    <row r="590" spans="2:12" x14ac:dyDescent="0.25">
      <c r="B590" s="3">
        <v>2012</v>
      </c>
      <c r="C590" s="6">
        <v>19695.942002362961</v>
      </c>
      <c r="D590" s="3">
        <f t="shared" si="251"/>
        <v>0.61099999999999999</v>
      </c>
      <c r="E590" s="3" t="str">
        <f t="shared" si="246"/>
        <v>41,868*10^-3</v>
      </c>
      <c r="F590" s="3">
        <f t="shared" si="246"/>
        <v>1</v>
      </c>
      <c r="G590" s="3">
        <f t="shared" si="250"/>
        <v>17.2</v>
      </c>
      <c r="H590" s="3" t="str">
        <f t="shared" si="250"/>
        <v>44/12</v>
      </c>
      <c r="I590" s="3">
        <f t="shared" si="250"/>
        <v>0.99</v>
      </c>
      <c r="J590" s="9">
        <f t="shared" si="245"/>
        <v>503.84874655026374</v>
      </c>
      <c r="K590" s="7">
        <f t="shared" si="248"/>
        <v>8.6661984406645356</v>
      </c>
      <c r="L590" s="7">
        <f t="shared" si="249"/>
        <v>31.458300339612208</v>
      </c>
    </row>
    <row r="591" spans="2:12" x14ac:dyDescent="0.25">
      <c r="B591" s="3">
        <v>2013</v>
      </c>
      <c r="C591" s="6">
        <v>20316.188546532652</v>
      </c>
      <c r="D591" s="3">
        <f t="shared" si="251"/>
        <v>0.61099999999999999</v>
      </c>
      <c r="E591" s="3" t="str">
        <f t="shared" si="246"/>
        <v>41,868*10^-3</v>
      </c>
      <c r="F591" s="3">
        <f t="shared" si="246"/>
        <v>1</v>
      </c>
      <c r="G591" s="3">
        <f t="shared" si="250"/>
        <v>17.2</v>
      </c>
      <c r="H591" s="3" t="str">
        <f t="shared" si="250"/>
        <v>44/12</v>
      </c>
      <c r="I591" s="3">
        <f t="shared" si="250"/>
        <v>0.99</v>
      </c>
      <c r="J591" s="9">
        <f t="shared" si="245"/>
        <v>519.71548924246599</v>
      </c>
      <c r="K591" s="7">
        <f t="shared" si="248"/>
        <v>8.9391064149704142</v>
      </c>
      <c r="L591" s="7">
        <f t="shared" si="249"/>
        <v>32.448956286342543</v>
      </c>
    </row>
    <row r="592" spans="2:12" x14ac:dyDescent="0.25">
      <c r="B592" s="3">
        <v>2014</v>
      </c>
      <c r="C592" s="6">
        <v>21161.76086956522</v>
      </c>
      <c r="D592" s="3">
        <f t="shared" si="251"/>
        <v>0.61099999999999999</v>
      </c>
      <c r="E592" s="3" t="str">
        <f t="shared" si="251"/>
        <v>41,868*10^-3</v>
      </c>
      <c r="F592" s="3">
        <f t="shared" si="246"/>
        <v>1</v>
      </c>
      <c r="G592" s="3">
        <f t="shared" si="250"/>
        <v>17.2</v>
      </c>
      <c r="H592" s="3" t="str">
        <f t="shared" si="250"/>
        <v>44/12</v>
      </c>
      <c r="I592" s="3">
        <f t="shared" si="250"/>
        <v>0.99</v>
      </c>
      <c r="J592" s="9">
        <f t="shared" si="245"/>
        <v>541.34636909713049</v>
      </c>
      <c r="K592" s="7">
        <f t="shared" si="248"/>
        <v>9.3111575484706446</v>
      </c>
      <c r="L592" s="7">
        <f t="shared" si="249"/>
        <v>33.799501900948378</v>
      </c>
    </row>
    <row r="593" spans="2:12" x14ac:dyDescent="0.25">
      <c r="B593" s="3">
        <v>2015</v>
      </c>
      <c r="C593" s="6">
        <v>21668.155797101448</v>
      </c>
      <c r="D593" s="3">
        <f t="shared" si="251"/>
        <v>0.61099999999999999</v>
      </c>
      <c r="E593" s="3" t="str">
        <f t="shared" si="251"/>
        <v>41,868*10^-3</v>
      </c>
      <c r="F593" s="3">
        <f t="shared" si="246"/>
        <v>1</v>
      </c>
      <c r="G593" s="3">
        <f t="shared" si="250"/>
        <v>17.2</v>
      </c>
      <c r="H593" s="3" t="str">
        <f t="shared" si="250"/>
        <v>44/12</v>
      </c>
      <c r="I593" s="3">
        <f t="shared" si="250"/>
        <v>0.99</v>
      </c>
      <c r="J593" s="9">
        <f t="shared" si="245"/>
        <v>554.30063396386947</v>
      </c>
      <c r="K593" s="7">
        <f t="shared" si="248"/>
        <v>9.5339709041785561</v>
      </c>
      <c r="L593" s="7">
        <f t="shared" si="249"/>
        <v>34.608314382168096</v>
      </c>
    </row>
    <row r="594" spans="2:12" x14ac:dyDescent="0.25">
      <c r="B594" s="3">
        <v>2016</v>
      </c>
      <c r="C594" s="6">
        <v>22374.273550724636</v>
      </c>
      <c r="D594" s="3">
        <f t="shared" si="251"/>
        <v>0.61099999999999999</v>
      </c>
      <c r="E594" s="3" t="str">
        <f t="shared" si="251"/>
        <v>41,868*10^-3</v>
      </c>
      <c r="F594" s="3">
        <f t="shared" si="246"/>
        <v>1</v>
      </c>
      <c r="G594" s="3">
        <f t="shared" si="250"/>
        <v>17.2</v>
      </c>
      <c r="H594" s="3" t="str">
        <f t="shared" si="250"/>
        <v>44/12</v>
      </c>
      <c r="I594" s="3">
        <f t="shared" si="250"/>
        <v>0.99</v>
      </c>
      <c r="J594" s="9">
        <f t="shared" si="245"/>
        <v>572.36407794828256</v>
      </c>
      <c r="K594" s="7">
        <f t="shared" si="248"/>
        <v>9.8446621407104598</v>
      </c>
      <c r="L594" s="7">
        <f t="shared" si="249"/>
        <v>35.736123570778908</v>
      </c>
    </row>
    <row r="595" spans="2:12" x14ac:dyDescent="0.25">
      <c r="B595" s="3">
        <v>2017</v>
      </c>
      <c r="C595" s="6">
        <v>23258.698176970018</v>
      </c>
      <c r="D595" s="3">
        <f t="shared" si="251"/>
        <v>0.61099999999999999</v>
      </c>
      <c r="E595" s="3" t="str">
        <f t="shared" si="251"/>
        <v>41,868*10^-3</v>
      </c>
      <c r="F595" s="3">
        <f t="shared" si="246"/>
        <v>1</v>
      </c>
      <c r="G595" s="3">
        <f t="shared" si="250"/>
        <v>17.2</v>
      </c>
      <c r="H595" s="3" t="str">
        <f t="shared" si="250"/>
        <v>44/12</v>
      </c>
      <c r="I595" s="3">
        <f t="shared" si="250"/>
        <v>0.99</v>
      </c>
      <c r="J595" s="9">
        <f t="shared" si="245"/>
        <v>594.9888520920357</v>
      </c>
      <c r="K595" s="7">
        <f t="shared" si="248"/>
        <v>10.233808255983012</v>
      </c>
      <c r="L595" s="7">
        <f t="shared" si="249"/>
        <v>37.148723969218267</v>
      </c>
    </row>
    <row r="597" spans="2:12" ht="15.75" x14ac:dyDescent="0.25">
      <c r="B597" s="1" t="s">
        <v>12</v>
      </c>
    </row>
    <row r="598" spans="2:12" x14ac:dyDescent="0.25">
      <c r="B598" s="4" t="s">
        <v>5</v>
      </c>
      <c r="C598" s="5" t="s">
        <v>0</v>
      </c>
      <c r="D598" s="4" t="s">
        <v>1</v>
      </c>
      <c r="E598" s="4" t="s">
        <v>19</v>
      </c>
      <c r="F598" s="4" t="s">
        <v>2</v>
      </c>
      <c r="G598" s="4" t="s">
        <v>22</v>
      </c>
      <c r="H598" s="4" t="s">
        <v>20</v>
      </c>
      <c r="I598" s="4" t="s">
        <v>58</v>
      </c>
      <c r="J598" s="4" t="s">
        <v>55</v>
      </c>
      <c r="K598" s="4" t="s">
        <v>61</v>
      </c>
      <c r="L598" s="4" t="s">
        <v>62</v>
      </c>
    </row>
    <row r="599" spans="2:12" x14ac:dyDescent="0.25">
      <c r="B599" s="3">
        <v>2005</v>
      </c>
      <c r="C599" s="6">
        <v>0</v>
      </c>
      <c r="D599" s="3">
        <v>0.95899999999999996</v>
      </c>
      <c r="E599" s="3" t="s">
        <v>52</v>
      </c>
      <c r="F599" s="3">
        <v>1</v>
      </c>
      <c r="G599" s="3">
        <v>21.1</v>
      </c>
      <c r="H599" s="3" t="s">
        <v>21</v>
      </c>
      <c r="I599" s="3">
        <v>0.99</v>
      </c>
      <c r="J599" s="9">
        <f t="shared" ref="J599:J611" si="252">C599*D599*0.041868*F599</f>
        <v>0</v>
      </c>
      <c r="K599" s="7">
        <f>J599*G599*0.001</f>
        <v>0</v>
      </c>
      <c r="L599" s="7">
        <f>K599*3.66666666666666*I599</f>
        <v>0</v>
      </c>
    </row>
    <row r="600" spans="2:12" x14ac:dyDescent="0.25">
      <c r="B600" s="3">
        <v>2006</v>
      </c>
      <c r="C600" s="6">
        <v>0</v>
      </c>
      <c r="D600" s="3">
        <v>0.95899999999999996</v>
      </c>
      <c r="E600" s="3" t="str">
        <f t="shared" ref="E600:F611" si="253">E599</f>
        <v>41,868*10^-3</v>
      </c>
      <c r="F600" s="3">
        <v>1</v>
      </c>
      <c r="G600" s="3">
        <f>G599</f>
        <v>21.1</v>
      </c>
      <c r="H600" s="3" t="s">
        <v>21</v>
      </c>
      <c r="I600" s="3">
        <f t="shared" ref="I600:I604" si="254">I599</f>
        <v>0.99</v>
      </c>
      <c r="J600" s="9">
        <f t="shared" si="252"/>
        <v>0</v>
      </c>
      <c r="K600" s="7">
        <f t="shared" ref="K600:K611" si="255">J600*G600*0.001</f>
        <v>0</v>
      </c>
      <c r="L600" s="7">
        <f t="shared" ref="L600:L611" si="256">K600*3.66666666666666*I600</f>
        <v>0</v>
      </c>
    </row>
    <row r="601" spans="2:12" x14ac:dyDescent="0.25">
      <c r="B601" s="3">
        <v>2007</v>
      </c>
      <c r="C601" s="25">
        <v>114.17307754020817</v>
      </c>
      <c r="D601" s="3">
        <v>0.95899999999999996</v>
      </c>
      <c r="E601" s="3" t="str">
        <f t="shared" si="253"/>
        <v>41,868*10^-3</v>
      </c>
      <c r="F601" s="3">
        <v>1</v>
      </c>
      <c r="G601" s="3">
        <f t="shared" ref="G601:I611" si="257">G600</f>
        <v>21.1</v>
      </c>
      <c r="H601" s="3" t="s">
        <v>21</v>
      </c>
      <c r="I601" s="3">
        <f t="shared" si="254"/>
        <v>0.99</v>
      </c>
      <c r="J601" s="9">
        <f t="shared" si="252"/>
        <v>4.5842102756248444</v>
      </c>
      <c r="K601" s="7">
        <f t="shared" si="255"/>
        <v>9.6726836815684225E-2</v>
      </c>
      <c r="L601" s="7">
        <f t="shared" si="256"/>
        <v>0.3511184176409331</v>
      </c>
    </row>
    <row r="602" spans="2:12" x14ac:dyDescent="0.25">
      <c r="B602" s="3">
        <v>2008</v>
      </c>
      <c r="C602" s="25">
        <v>29.260149352903369</v>
      </c>
      <c r="D602" s="3">
        <v>0.95899999999999996</v>
      </c>
      <c r="E602" s="3" t="str">
        <f t="shared" si="253"/>
        <v>41,868*10^-3</v>
      </c>
      <c r="F602" s="3">
        <v>1</v>
      </c>
      <c r="G602" s="3">
        <f t="shared" si="257"/>
        <v>21.1</v>
      </c>
      <c r="H602" s="3" t="s">
        <v>21</v>
      </c>
      <c r="I602" s="3">
        <f t="shared" si="254"/>
        <v>0.99</v>
      </c>
      <c r="J602" s="9">
        <f t="shared" si="252"/>
        <v>1.1748363118499565</v>
      </c>
      <c r="K602" s="7">
        <f t="shared" si="255"/>
        <v>2.4789046180034083E-2</v>
      </c>
      <c r="L602" s="7">
        <f t="shared" si="256"/>
        <v>8.9984237633523548E-2</v>
      </c>
    </row>
    <row r="603" spans="2:12" x14ac:dyDescent="0.25">
      <c r="B603" s="3">
        <v>2009</v>
      </c>
      <c r="C603" s="6">
        <v>30</v>
      </c>
      <c r="D603" s="3">
        <v>0.95899999999999996</v>
      </c>
      <c r="E603" s="3" t="str">
        <f t="shared" si="253"/>
        <v>41,868*10^-3</v>
      </c>
      <c r="F603" s="3">
        <v>1</v>
      </c>
      <c r="G603" s="3">
        <f t="shared" si="257"/>
        <v>21.1</v>
      </c>
      <c r="H603" s="3" t="s">
        <v>21</v>
      </c>
      <c r="I603" s="3">
        <f t="shared" si="254"/>
        <v>0.99</v>
      </c>
      <c r="J603" s="9">
        <f t="shared" si="252"/>
        <v>1.20454236</v>
      </c>
      <c r="K603" s="7">
        <f t="shared" si="255"/>
        <v>2.5415843796000002E-2</v>
      </c>
      <c r="L603" s="7">
        <f t="shared" si="256"/>
        <v>9.2259512979479832E-2</v>
      </c>
    </row>
    <row r="604" spans="2:12" x14ac:dyDescent="0.25">
      <c r="B604" s="3">
        <v>2010</v>
      </c>
      <c r="C604" s="6">
        <v>0</v>
      </c>
      <c r="D604" s="3">
        <v>0.95699999999999996</v>
      </c>
      <c r="E604" s="3" t="str">
        <f t="shared" si="253"/>
        <v>41,868*10^-3</v>
      </c>
      <c r="F604" s="3">
        <f>F603</f>
        <v>1</v>
      </c>
      <c r="G604" s="3">
        <f t="shared" si="257"/>
        <v>21.1</v>
      </c>
      <c r="H604" s="3" t="str">
        <f>H603</f>
        <v>44/12</v>
      </c>
      <c r="I604" s="3">
        <f t="shared" si="254"/>
        <v>0.99</v>
      </c>
      <c r="J604" s="9">
        <f t="shared" si="252"/>
        <v>0</v>
      </c>
      <c r="K604" s="7">
        <f t="shared" si="255"/>
        <v>0</v>
      </c>
      <c r="L604" s="7">
        <f t="shared" si="256"/>
        <v>0</v>
      </c>
    </row>
    <row r="605" spans="2:12" x14ac:dyDescent="0.25">
      <c r="B605" s="3">
        <v>2011</v>
      </c>
      <c r="C605" s="6">
        <v>209.18</v>
      </c>
      <c r="D605" s="3">
        <f>D604</f>
        <v>0.95699999999999996</v>
      </c>
      <c r="E605" s="3" t="str">
        <f t="shared" si="253"/>
        <v>41,868*10^-3</v>
      </c>
      <c r="F605" s="3">
        <f>F604</f>
        <v>1</v>
      </c>
      <c r="G605" s="3">
        <f t="shared" si="257"/>
        <v>21.1</v>
      </c>
      <c r="H605" s="3" t="str">
        <f t="shared" si="257"/>
        <v>44/12</v>
      </c>
      <c r="I605" s="3">
        <f t="shared" si="257"/>
        <v>0.99</v>
      </c>
      <c r="J605" s="9">
        <f t="shared" si="252"/>
        <v>8.3813564656799997</v>
      </c>
      <c r="K605" s="7">
        <f t="shared" si="255"/>
        <v>0.17684662142584801</v>
      </c>
      <c r="L605" s="7">
        <f t="shared" si="256"/>
        <v>0.64195323577582708</v>
      </c>
    </row>
    <row r="606" spans="2:12" x14ac:dyDescent="0.25">
      <c r="B606" s="3">
        <v>2012</v>
      </c>
      <c r="C606" s="6">
        <v>364.47</v>
      </c>
      <c r="D606" s="3">
        <f t="shared" ref="D606:E611" si="258">D605</f>
        <v>0.95699999999999996</v>
      </c>
      <c r="E606" s="3" t="str">
        <f t="shared" si="253"/>
        <v>41,868*10^-3</v>
      </c>
      <c r="F606" s="3">
        <f t="shared" si="253"/>
        <v>1</v>
      </c>
      <c r="G606" s="3">
        <f t="shared" si="257"/>
        <v>21.1</v>
      </c>
      <c r="H606" s="3" t="str">
        <f t="shared" si="257"/>
        <v>44/12</v>
      </c>
      <c r="I606" s="3">
        <f t="shared" si="257"/>
        <v>0.99</v>
      </c>
      <c r="J606" s="9">
        <f t="shared" si="252"/>
        <v>14.603465871720001</v>
      </c>
      <c r="K606" s="7">
        <f t="shared" si="255"/>
        <v>0.30813312989329206</v>
      </c>
      <c r="L606" s="7">
        <f t="shared" si="256"/>
        <v>1.1185232615126481</v>
      </c>
    </row>
    <row r="607" spans="2:12" x14ac:dyDescent="0.25">
      <c r="B607" s="3">
        <v>2013</v>
      </c>
      <c r="C607" s="6">
        <v>710.38</v>
      </c>
      <c r="D607" s="3">
        <f t="shared" si="258"/>
        <v>0.95699999999999996</v>
      </c>
      <c r="E607" s="3" t="str">
        <f t="shared" si="253"/>
        <v>41,868*10^-3</v>
      </c>
      <c r="F607" s="3">
        <f t="shared" si="253"/>
        <v>1</v>
      </c>
      <c r="G607" s="3">
        <f t="shared" si="257"/>
        <v>21.1</v>
      </c>
      <c r="H607" s="3" t="str">
        <f t="shared" si="257"/>
        <v>44/12</v>
      </c>
      <c r="I607" s="3">
        <f t="shared" si="257"/>
        <v>0.99</v>
      </c>
      <c r="J607" s="9">
        <f t="shared" si="252"/>
        <v>28.463275676880002</v>
      </c>
      <c r="K607" s="7">
        <f t="shared" si="255"/>
        <v>0.60057511678216802</v>
      </c>
      <c r="L607" s="7">
        <f t="shared" si="256"/>
        <v>2.1800876739192656</v>
      </c>
    </row>
    <row r="608" spans="2:12" x14ac:dyDescent="0.25">
      <c r="B608" s="3">
        <v>2014</v>
      </c>
      <c r="C608" s="6">
        <v>573.1</v>
      </c>
      <c r="D608" s="3">
        <f t="shared" si="258"/>
        <v>0.95699999999999996</v>
      </c>
      <c r="E608" s="3" t="str">
        <f t="shared" si="258"/>
        <v>41,868*10^-3</v>
      </c>
      <c r="F608" s="3">
        <f t="shared" si="253"/>
        <v>1</v>
      </c>
      <c r="G608" s="3">
        <f t="shared" si="257"/>
        <v>21.1</v>
      </c>
      <c r="H608" s="3" t="str">
        <f t="shared" si="257"/>
        <v>44/12</v>
      </c>
      <c r="I608" s="3">
        <f t="shared" si="257"/>
        <v>0.99</v>
      </c>
      <c r="J608" s="9">
        <f t="shared" si="252"/>
        <v>22.962785115599999</v>
      </c>
      <c r="K608" s="7">
        <f t="shared" si="255"/>
        <v>0.48451476593915999</v>
      </c>
      <c r="L608" s="7">
        <f t="shared" si="256"/>
        <v>1.7587886003591475</v>
      </c>
    </row>
    <row r="609" spans="2:12" x14ac:dyDescent="0.25">
      <c r="B609" s="3">
        <v>2015</v>
      </c>
      <c r="C609" s="6">
        <v>0</v>
      </c>
      <c r="D609" s="3">
        <f t="shared" si="258"/>
        <v>0.95699999999999996</v>
      </c>
      <c r="E609" s="3" t="str">
        <f t="shared" si="258"/>
        <v>41,868*10^-3</v>
      </c>
      <c r="F609" s="3">
        <f t="shared" si="253"/>
        <v>1</v>
      </c>
      <c r="G609" s="3">
        <f t="shared" si="257"/>
        <v>21.1</v>
      </c>
      <c r="H609" s="3" t="str">
        <f t="shared" si="257"/>
        <v>44/12</v>
      </c>
      <c r="I609" s="3">
        <f t="shared" si="257"/>
        <v>0.99</v>
      </c>
      <c r="J609" s="9">
        <f t="shared" si="252"/>
        <v>0</v>
      </c>
      <c r="K609" s="7">
        <f t="shared" si="255"/>
        <v>0</v>
      </c>
      <c r="L609" s="7">
        <f t="shared" si="256"/>
        <v>0</v>
      </c>
    </row>
    <row r="610" spans="2:12" x14ac:dyDescent="0.25">
      <c r="B610" s="3">
        <v>2016</v>
      </c>
      <c r="C610" s="6">
        <v>0</v>
      </c>
      <c r="D610" s="3">
        <f t="shared" si="258"/>
        <v>0.95699999999999996</v>
      </c>
      <c r="E610" s="3" t="str">
        <f t="shared" si="258"/>
        <v>41,868*10^-3</v>
      </c>
      <c r="F610" s="3">
        <f t="shared" si="253"/>
        <v>1</v>
      </c>
      <c r="G610" s="3">
        <f t="shared" si="257"/>
        <v>21.1</v>
      </c>
      <c r="H610" s="3" t="str">
        <f t="shared" si="257"/>
        <v>44/12</v>
      </c>
      <c r="I610" s="3">
        <f t="shared" si="257"/>
        <v>0.99</v>
      </c>
      <c r="J610" s="9">
        <f t="shared" si="252"/>
        <v>0</v>
      </c>
      <c r="K610" s="7">
        <f t="shared" si="255"/>
        <v>0</v>
      </c>
      <c r="L610" s="7">
        <f t="shared" si="256"/>
        <v>0</v>
      </c>
    </row>
    <row r="611" spans="2:12" x14ac:dyDescent="0.25">
      <c r="B611" s="3">
        <v>2017</v>
      </c>
      <c r="C611" s="6">
        <v>768.96</v>
      </c>
      <c r="D611" s="3">
        <f t="shared" si="258"/>
        <v>0.95699999999999996</v>
      </c>
      <c r="E611" s="3" t="str">
        <f t="shared" si="258"/>
        <v>41,868*10^-3</v>
      </c>
      <c r="F611" s="3">
        <f t="shared" si="253"/>
        <v>1</v>
      </c>
      <c r="G611" s="3">
        <f t="shared" si="257"/>
        <v>21.1</v>
      </c>
      <c r="H611" s="3" t="str">
        <f t="shared" si="257"/>
        <v>44/12</v>
      </c>
      <c r="I611" s="3">
        <f t="shared" si="257"/>
        <v>0.99</v>
      </c>
      <c r="J611" s="9">
        <f t="shared" si="252"/>
        <v>30.810440136960001</v>
      </c>
      <c r="K611" s="7">
        <f t="shared" si="255"/>
        <v>0.6501002868898561</v>
      </c>
      <c r="L611" s="7">
        <f t="shared" si="256"/>
        <v>2.3598640414101735</v>
      </c>
    </row>
    <row r="613" spans="2:12" ht="15.75" x14ac:dyDescent="0.25">
      <c r="B613" s="1" t="s">
        <v>48</v>
      </c>
    </row>
    <row r="614" spans="2:12" x14ac:dyDescent="0.25">
      <c r="B614" s="4" t="s">
        <v>5</v>
      </c>
      <c r="C614" s="5" t="s">
        <v>0</v>
      </c>
      <c r="D614" s="4" t="s">
        <v>1</v>
      </c>
      <c r="E614" s="4" t="s">
        <v>19</v>
      </c>
      <c r="F614" s="4" t="s">
        <v>2</v>
      </c>
      <c r="G614" s="4" t="s">
        <v>22</v>
      </c>
      <c r="H614" s="4" t="s">
        <v>20</v>
      </c>
      <c r="I614" s="4" t="s">
        <v>58</v>
      </c>
      <c r="J614" s="4" t="s">
        <v>55</v>
      </c>
      <c r="K614" s="4" t="s">
        <v>61</v>
      </c>
      <c r="L614" s="4" t="s">
        <v>62</v>
      </c>
    </row>
    <row r="615" spans="2:12" x14ac:dyDescent="0.25">
      <c r="B615" s="3">
        <v>2005</v>
      </c>
      <c r="C615" s="25">
        <v>52236.053999999989</v>
      </c>
      <c r="D615" s="3">
        <v>0.84799999999999998</v>
      </c>
      <c r="E615" s="3" t="s">
        <v>52</v>
      </c>
      <c r="F615" s="3">
        <v>1</v>
      </c>
      <c r="G615" s="3">
        <v>20.2</v>
      </c>
      <c r="H615" s="3" t="s">
        <v>21</v>
      </c>
      <c r="I615" s="3">
        <v>0.99</v>
      </c>
      <c r="J615" s="9">
        <f t="shared" ref="J615:J627" si="259">C615*D615*0.041868*F615</f>
        <v>1854.5922043234555</v>
      </c>
      <c r="K615" s="7">
        <f>J615*G615*0.001</f>
        <v>37.462762527333801</v>
      </c>
      <c r="L615" s="7">
        <f>K615*3.66666666666666*I615</f>
        <v>135.98982797422144</v>
      </c>
    </row>
    <row r="616" spans="2:12" x14ac:dyDescent="0.25">
      <c r="B616" s="3">
        <v>2006</v>
      </c>
      <c r="C616" s="25">
        <v>52656.070999999996</v>
      </c>
      <c r="D616" s="3">
        <v>0.84799999999999998</v>
      </c>
      <c r="E616" s="3" t="str">
        <f t="shared" ref="E616:F627" si="260">E615</f>
        <v>41,868*10^-3</v>
      </c>
      <c r="F616" s="3">
        <v>1</v>
      </c>
      <c r="G616" s="3">
        <f>G615</f>
        <v>20.2</v>
      </c>
      <c r="H616" s="3" t="s">
        <v>21</v>
      </c>
      <c r="I616" s="3">
        <f t="shared" ref="I616:I620" si="261">I615</f>
        <v>0.99</v>
      </c>
      <c r="J616" s="9">
        <f t="shared" si="259"/>
        <v>1869.5045147725439</v>
      </c>
      <c r="K616" s="7">
        <f t="shared" ref="K616:K627" si="262">J616*G616*0.001</f>
        <v>37.763991198405385</v>
      </c>
      <c r="L616" s="7">
        <f t="shared" ref="L616:L627" si="263">K616*3.66666666666666*I616</f>
        <v>137.08328805021128</v>
      </c>
    </row>
    <row r="617" spans="2:12" x14ac:dyDescent="0.25">
      <c r="B617" s="3">
        <v>2007</v>
      </c>
      <c r="C617" s="25">
        <v>55765.644662666928</v>
      </c>
      <c r="D617" s="3">
        <v>0.84799999999999998</v>
      </c>
      <c r="E617" s="3" t="str">
        <f t="shared" si="260"/>
        <v>41,868*10^-3</v>
      </c>
      <c r="F617" s="3">
        <v>1</v>
      </c>
      <c r="G617" s="3">
        <f t="shared" ref="G617:I627" si="264">G616</f>
        <v>20.2</v>
      </c>
      <c r="H617" s="3" t="s">
        <v>21</v>
      </c>
      <c r="I617" s="3">
        <f t="shared" si="261"/>
        <v>0.99</v>
      </c>
      <c r="J617" s="9">
        <f t="shared" si="259"/>
        <v>1979.9070171045851</v>
      </c>
      <c r="K617" s="7">
        <f t="shared" si="262"/>
        <v>39.994121745512615</v>
      </c>
      <c r="L617" s="7">
        <f t="shared" si="263"/>
        <v>145.17866193621052</v>
      </c>
    </row>
    <row r="618" spans="2:12" x14ac:dyDescent="0.25">
      <c r="B618" s="3">
        <v>2008</v>
      </c>
      <c r="C618" s="25">
        <v>68044.679714625629</v>
      </c>
      <c r="D618" s="3">
        <v>0.84799999999999998</v>
      </c>
      <c r="E618" s="3" t="str">
        <f t="shared" si="260"/>
        <v>41,868*10^-3</v>
      </c>
      <c r="F618" s="3">
        <v>1</v>
      </c>
      <c r="G618" s="3">
        <f t="shared" si="264"/>
        <v>20.2</v>
      </c>
      <c r="H618" s="3" t="s">
        <v>21</v>
      </c>
      <c r="I618" s="3">
        <f t="shared" si="261"/>
        <v>0.99</v>
      </c>
      <c r="J618" s="9">
        <f t="shared" si="259"/>
        <v>2415.8626634475704</v>
      </c>
      <c r="K618" s="7">
        <f t="shared" si="262"/>
        <v>48.800425801640927</v>
      </c>
      <c r="L618" s="7">
        <f t="shared" si="263"/>
        <v>177.14554565995624</v>
      </c>
    </row>
    <row r="619" spans="2:12" x14ac:dyDescent="0.25">
      <c r="B619" s="3">
        <v>2009</v>
      </c>
      <c r="C619" s="6">
        <v>70775.219173907433</v>
      </c>
      <c r="D619" s="3">
        <v>0.84799999999999998</v>
      </c>
      <c r="E619" s="3" t="str">
        <f t="shared" si="260"/>
        <v>41,868*10^-3</v>
      </c>
      <c r="F619" s="3">
        <v>1</v>
      </c>
      <c r="G619" s="3">
        <f t="shared" si="264"/>
        <v>20.2</v>
      </c>
      <c r="H619" s="3" t="s">
        <v>21</v>
      </c>
      <c r="I619" s="3">
        <f t="shared" si="261"/>
        <v>0.99</v>
      </c>
      <c r="J619" s="9">
        <f t="shared" si="259"/>
        <v>2512.8079111644365</v>
      </c>
      <c r="K619" s="7">
        <f t="shared" si="262"/>
        <v>50.758719805521615</v>
      </c>
      <c r="L619" s="7">
        <f t="shared" si="263"/>
        <v>184.25415289404313</v>
      </c>
    </row>
    <row r="620" spans="2:12" x14ac:dyDescent="0.25">
      <c r="B620" s="3">
        <v>2010</v>
      </c>
      <c r="C620" s="6">
        <v>143470.17311483875</v>
      </c>
      <c r="D620" s="3">
        <f>D619</f>
        <v>0.84799999999999998</v>
      </c>
      <c r="E620" s="3" t="str">
        <f t="shared" si="260"/>
        <v>41,868*10^-3</v>
      </c>
      <c r="F620" s="3">
        <f>F619</f>
        <v>1</v>
      </c>
      <c r="G620" s="3">
        <f t="shared" si="264"/>
        <v>20.2</v>
      </c>
      <c r="H620" s="3" t="str">
        <f>H619</f>
        <v>44/12</v>
      </c>
      <c r="I620" s="3">
        <f t="shared" si="261"/>
        <v>0.99</v>
      </c>
      <c r="J620" s="9">
        <f t="shared" si="259"/>
        <v>5093.7742083603143</v>
      </c>
      <c r="K620" s="7">
        <f t="shared" si="262"/>
        <v>102.89423900887834</v>
      </c>
      <c r="L620" s="7">
        <f t="shared" si="263"/>
        <v>373.50608760222769</v>
      </c>
    </row>
    <row r="621" spans="2:12" x14ac:dyDescent="0.25">
      <c r="B621" s="3">
        <v>2011</v>
      </c>
      <c r="C621" s="6">
        <v>86166.881057038234</v>
      </c>
      <c r="D621" s="3">
        <f t="shared" ref="D621:E627" si="265">D620</f>
        <v>0.84799999999999998</v>
      </c>
      <c r="E621" s="3" t="str">
        <f t="shared" si="260"/>
        <v>41,868*10^-3</v>
      </c>
      <c r="F621" s="3">
        <f t="shared" si="260"/>
        <v>1</v>
      </c>
      <c r="G621" s="3">
        <f t="shared" si="264"/>
        <v>20.2</v>
      </c>
      <c r="H621" s="3" t="str">
        <f t="shared" si="264"/>
        <v>44/12</v>
      </c>
      <c r="I621" s="3">
        <f t="shared" si="264"/>
        <v>0.99</v>
      </c>
      <c r="J621" s="9">
        <f t="shared" si="259"/>
        <v>3059.2744597294736</v>
      </c>
      <c r="K621" s="7">
        <f t="shared" si="262"/>
        <v>61.797344086535361</v>
      </c>
      <c r="L621" s="7">
        <f t="shared" si="263"/>
        <v>224.32435903412295</v>
      </c>
    </row>
    <row r="622" spans="2:12" x14ac:dyDescent="0.25">
      <c r="B622" s="3">
        <v>2012</v>
      </c>
      <c r="C622" s="6">
        <v>86201.471906828287</v>
      </c>
      <c r="D622" s="3">
        <f t="shared" si="265"/>
        <v>0.84799999999999998</v>
      </c>
      <c r="E622" s="3" t="str">
        <f t="shared" si="260"/>
        <v>41,868*10^-3</v>
      </c>
      <c r="F622" s="3">
        <f t="shared" si="260"/>
        <v>1</v>
      </c>
      <c r="G622" s="3">
        <f t="shared" si="264"/>
        <v>20.2</v>
      </c>
      <c r="H622" s="3" t="str">
        <f t="shared" si="264"/>
        <v>44/12</v>
      </c>
      <c r="I622" s="3">
        <f t="shared" si="264"/>
        <v>0.99</v>
      </c>
      <c r="J622" s="9">
        <f t="shared" si="259"/>
        <v>3060.5025754742337</v>
      </c>
      <c r="K622" s="7">
        <f t="shared" si="262"/>
        <v>61.822152024579516</v>
      </c>
      <c r="L622" s="7">
        <f t="shared" si="263"/>
        <v>224.4144118492232</v>
      </c>
    </row>
    <row r="623" spans="2:12" x14ac:dyDescent="0.25">
      <c r="B623" s="3">
        <v>2013</v>
      </c>
      <c r="C623" s="6">
        <v>101582.89999999998</v>
      </c>
      <c r="D623" s="3">
        <f t="shared" si="265"/>
        <v>0.84799999999999998</v>
      </c>
      <c r="E623" s="3" t="str">
        <f t="shared" si="260"/>
        <v>41,868*10^-3</v>
      </c>
      <c r="F623" s="3">
        <f t="shared" si="260"/>
        <v>1</v>
      </c>
      <c r="G623" s="3">
        <f t="shared" si="264"/>
        <v>20.2</v>
      </c>
      <c r="H623" s="3" t="str">
        <f t="shared" si="264"/>
        <v>44/12</v>
      </c>
      <c r="I623" s="3">
        <f t="shared" si="264"/>
        <v>0.99</v>
      </c>
      <c r="J623" s="9">
        <f t="shared" si="259"/>
        <v>3606.6057829055994</v>
      </c>
      <c r="K623" s="7">
        <f t="shared" si="262"/>
        <v>72.853436814693112</v>
      </c>
      <c r="L623" s="7">
        <f t="shared" si="263"/>
        <v>264.45797563733549</v>
      </c>
    </row>
    <row r="624" spans="2:12" x14ac:dyDescent="0.25">
      <c r="B624" s="3">
        <v>2014</v>
      </c>
      <c r="C624" s="6">
        <v>127577.4</v>
      </c>
      <c r="D624" s="3">
        <f t="shared" si="265"/>
        <v>0.84799999999999998</v>
      </c>
      <c r="E624" s="3" t="str">
        <f t="shared" si="265"/>
        <v>41,868*10^-3</v>
      </c>
      <c r="F624" s="3">
        <f t="shared" si="260"/>
        <v>1</v>
      </c>
      <c r="G624" s="3">
        <f t="shared" si="264"/>
        <v>20.2</v>
      </c>
      <c r="H624" s="3" t="str">
        <f t="shared" si="264"/>
        <v>44/12</v>
      </c>
      <c r="I624" s="3">
        <f t="shared" si="264"/>
        <v>0.99</v>
      </c>
      <c r="J624" s="9">
        <f t="shared" si="259"/>
        <v>4529.5161745535997</v>
      </c>
      <c r="K624" s="7">
        <f t="shared" si="262"/>
        <v>91.496226725982709</v>
      </c>
      <c r="L624" s="7">
        <f t="shared" si="263"/>
        <v>332.13130301531658</v>
      </c>
    </row>
    <row r="625" spans="2:12" x14ac:dyDescent="0.25">
      <c r="B625" s="3">
        <v>2015</v>
      </c>
      <c r="C625" s="6">
        <v>128516.27322874326</v>
      </c>
      <c r="D625" s="3">
        <f t="shared" si="265"/>
        <v>0.84799999999999998</v>
      </c>
      <c r="E625" s="3" t="str">
        <f t="shared" si="265"/>
        <v>41,868*10^-3</v>
      </c>
      <c r="F625" s="3">
        <f t="shared" si="260"/>
        <v>1</v>
      </c>
      <c r="G625" s="3">
        <f t="shared" si="264"/>
        <v>20.2</v>
      </c>
      <c r="H625" s="3" t="str">
        <f t="shared" si="264"/>
        <v>44/12</v>
      </c>
      <c r="I625" s="3">
        <f t="shared" si="264"/>
        <v>0.99</v>
      </c>
      <c r="J625" s="9">
        <f t="shared" si="259"/>
        <v>4562.8499897547872</v>
      </c>
      <c r="K625" s="7">
        <f t="shared" si="262"/>
        <v>92.169569793046705</v>
      </c>
      <c r="L625" s="7">
        <f t="shared" si="263"/>
        <v>334.57553834875893</v>
      </c>
    </row>
    <row r="626" spans="2:12" x14ac:dyDescent="0.25">
      <c r="B626" s="3">
        <v>2016</v>
      </c>
      <c r="C626" s="6">
        <v>118362.85800000001</v>
      </c>
      <c r="D626" s="3">
        <f t="shared" si="265"/>
        <v>0.84799999999999998</v>
      </c>
      <c r="E626" s="3" t="str">
        <f t="shared" si="265"/>
        <v>41,868*10^-3</v>
      </c>
      <c r="F626" s="3">
        <f t="shared" si="260"/>
        <v>1</v>
      </c>
      <c r="G626" s="3">
        <f t="shared" si="264"/>
        <v>20.2</v>
      </c>
      <c r="H626" s="3" t="str">
        <f t="shared" si="264"/>
        <v>44/12</v>
      </c>
      <c r="I626" s="3">
        <f t="shared" si="264"/>
        <v>0.99</v>
      </c>
      <c r="J626" s="9">
        <f t="shared" si="259"/>
        <v>4202.3624856549122</v>
      </c>
      <c r="K626" s="7">
        <f t="shared" si="262"/>
        <v>84.887722210229228</v>
      </c>
      <c r="L626" s="7">
        <f t="shared" si="263"/>
        <v>308.14243162313153</v>
      </c>
    </row>
    <row r="627" spans="2:12" x14ac:dyDescent="0.25">
      <c r="B627" s="3">
        <v>2017</v>
      </c>
      <c r="C627" s="6">
        <v>120612.80612465373</v>
      </c>
      <c r="D627" s="3">
        <f t="shared" si="265"/>
        <v>0.84799999999999998</v>
      </c>
      <c r="E627" s="3" t="str">
        <f t="shared" si="265"/>
        <v>41,868*10^-3</v>
      </c>
      <c r="F627" s="3">
        <f t="shared" si="260"/>
        <v>1</v>
      </c>
      <c r="G627" s="3">
        <f t="shared" si="264"/>
        <v>20.2</v>
      </c>
      <c r="H627" s="3" t="str">
        <f t="shared" si="264"/>
        <v>44/12</v>
      </c>
      <c r="I627" s="3">
        <f t="shared" si="264"/>
        <v>0.99</v>
      </c>
      <c r="J627" s="9">
        <f t="shared" si="259"/>
        <v>4282.2447878692983</v>
      </c>
      <c r="K627" s="7">
        <f t="shared" si="262"/>
        <v>86.501344714959828</v>
      </c>
      <c r="L627" s="7">
        <f t="shared" si="263"/>
        <v>313.99988131530358</v>
      </c>
    </row>
    <row r="629" spans="2:12" ht="15.75" x14ac:dyDescent="0.25">
      <c r="B629" s="1" t="s">
        <v>10</v>
      </c>
    </row>
    <row r="630" spans="2:12" x14ac:dyDescent="0.25">
      <c r="B630" s="4" t="s">
        <v>5</v>
      </c>
      <c r="C630" s="5" t="s">
        <v>0</v>
      </c>
      <c r="D630" s="4" t="s">
        <v>1</v>
      </c>
      <c r="E630" s="4" t="s">
        <v>19</v>
      </c>
      <c r="F630" s="4" t="s">
        <v>2</v>
      </c>
      <c r="G630" s="4" t="s">
        <v>22</v>
      </c>
      <c r="H630" s="4" t="s">
        <v>20</v>
      </c>
      <c r="I630" s="4" t="s">
        <v>58</v>
      </c>
      <c r="J630" s="4" t="s">
        <v>55</v>
      </c>
      <c r="K630" s="4" t="s">
        <v>61</v>
      </c>
      <c r="L630" s="4" t="s">
        <v>62</v>
      </c>
    </row>
    <row r="631" spans="2:12" x14ac:dyDescent="0.25">
      <c r="B631" s="3">
        <v>2005</v>
      </c>
      <c r="C631" s="25">
        <v>5882.5989999999993</v>
      </c>
      <c r="D631" s="3">
        <v>0.82199999999999995</v>
      </c>
      <c r="E631" s="3" t="s">
        <v>52</v>
      </c>
      <c r="F631" s="3">
        <v>1</v>
      </c>
      <c r="G631" s="3">
        <v>19.5</v>
      </c>
      <c r="H631" s="3" t="s">
        <v>21</v>
      </c>
      <c r="I631" s="3">
        <v>0.99</v>
      </c>
      <c r="J631" s="9">
        <f t="shared" ref="J631:J643" si="266">C631*D631*0.041868*F631</f>
        <v>202.45256235410397</v>
      </c>
      <c r="K631" s="7">
        <f>J631*G631*0.001</f>
        <v>3.9478249659050277</v>
      </c>
      <c r="L631" s="7">
        <f>K631*3.66666666666666*I631</f>
        <v>14.330604626235223</v>
      </c>
    </row>
    <row r="632" spans="2:12" x14ac:dyDescent="0.25">
      <c r="B632" s="3">
        <v>2006</v>
      </c>
      <c r="C632" s="25">
        <v>7222.6139999999996</v>
      </c>
      <c r="D632" s="3">
        <v>0.82199999999999995</v>
      </c>
      <c r="E632" s="3" t="str">
        <f t="shared" ref="E632:F643" si="267">E631</f>
        <v>41,868*10^-3</v>
      </c>
      <c r="F632" s="3">
        <v>1</v>
      </c>
      <c r="G632" s="3">
        <f>G631</f>
        <v>19.5</v>
      </c>
      <c r="H632" s="3" t="s">
        <v>21</v>
      </c>
      <c r="I632" s="3">
        <f t="shared" ref="I632:I636" si="268">I631</f>
        <v>0.99</v>
      </c>
      <c r="J632" s="9">
        <f t="shared" si="266"/>
        <v>248.56984322654398</v>
      </c>
      <c r="K632" s="7">
        <f t="shared" ref="K632:K643" si="269">J632*G632*0.001</f>
        <v>4.8471119429176079</v>
      </c>
      <c r="L632" s="7">
        <f t="shared" ref="L632:L643" si="270">K632*3.66666666666666*I632</f>
        <v>17.595016352790886</v>
      </c>
    </row>
    <row r="633" spans="2:12" x14ac:dyDescent="0.25">
      <c r="B633" s="3">
        <v>2007</v>
      </c>
      <c r="C633" s="25">
        <v>7710.9119999999994</v>
      </c>
      <c r="D633" s="3">
        <v>0.82199999999999995</v>
      </c>
      <c r="E633" s="3" t="str">
        <f t="shared" si="267"/>
        <v>41,868*10^-3</v>
      </c>
      <c r="F633" s="3">
        <v>1</v>
      </c>
      <c r="G633" s="3">
        <f t="shared" ref="G633:I643" si="271">G632</f>
        <v>19.5</v>
      </c>
      <c r="H633" s="3" t="s">
        <v>21</v>
      </c>
      <c r="I633" s="3">
        <f t="shared" si="268"/>
        <v>0.99</v>
      </c>
      <c r="J633" s="9">
        <f t="shared" si="266"/>
        <v>265.37486109235198</v>
      </c>
      <c r="K633" s="7">
        <f t="shared" si="269"/>
        <v>5.1748097913008637</v>
      </c>
      <c r="L633" s="7">
        <f t="shared" si="270"/>
        <v>18.784559542422098</v>
      </c>
    </row>
    <row r="634" spans="2:12" x14ac:dyDescent="0.25">
      <c r="B634" s="3">
        <v>2008</v>
      </c>
      <c r="C634" s="25">
        <v>8404.2379999999994</v>
      </c>
      <c r="D634" s="3">
        <v>0.82199999999999995</v>
      </c>
      <c r="E634" s="3" t="str">
        <f t="shared" si="267"/>
        <v>41,868*10^-3</v>
      </c>
      <c r="F634" s="3">
        <v>1</v>
      </c>
      <c r="G634" s="3">
        <f t="shared" si="271"/>
        <v>19.5</v>
      </c>
      <c r="H634" s="3" t="s">
        <v>21</v>
      </c>
      <c r="I634" s="3">
        <f t="shared" si="268"/>
        <v>0.99</v>
      </c>
      <c r="J634" s="9">
        <f t="shared" si="266"/>
        <v>289.236019272048</v>
      </c>
      <c r="K634" s="7">
        <f t="shared" si="269"/>
        <v>5.6401023758049362</v>
      </c>
      <c r="L634" s="7">
        <f t="shared" si="270"/>
        <v>20.473571624171882</v>
      </c>
    </row>
    <row r="635" spans="2:12" x14ac:dyDescent="0.25">
      <c r="B635" s="3">
        <v>2009</v>
      </c>
      <c r="C635" s="6">
        <v>7840.8940000000011</v>
      </c>
      <c r="D635" s="3">
        <v>0.82199999999999995</v>
      </c>
      <c r="E635" s="3" t="str">
        <f t="shared" si="267"/>
        <v>41,868*10^-3</v>
      </c>
      <c r="F635" s="3">
        <v>1</v>
      </c>
      <c r="G635" s="3">
        <f t="shared" si="271"/>
        <v>19.5</v>
      </c>
      <c r="H635" s="3" t="s">
        <v>21</v>
      </c>
      <c r="I635" s="3">
        <f t="shared" si="268"/>
        <v>0.99</v>
      </c>
      <c r="J635" s="9">
        <f t="shared" si="266"/>
        <v>269.84825609342403</v>
      </c>
      <c r="K635" s="7">
        <f t="shared" si="269"/>
        <v>5.2620409938217678</v>
      </c>
      <c r="L635" s="7">
        <f t="shared" si="270"/>
        <v>19.101208807572981</v>
      </c>
    </row>
    <row r="636" spans="2:12" x14ac:dyDescent="0.25">
      <c r="B636" s="3">
        <v>2010</v>
      </c>
      <c r="C636" s="6">
        <v>14603.904</v>
      </c>
      <c r="D636" s="3">
        <f>D635</f>
        <v>0.82199999999999995</v>
      </c>
      <c r="E636" s="3" t="str">
        <f t="shared" si="267"/>
        <v>41,868*10^-3</v>
      </c>
      <c r="F636" s="3">
        <f>F635</f>
        <v>1</v>
      </c>
      <c r="G636" s="3">
        <f t="shared" si="271"/>
        <v>19.5</v>
      </c>
      <c r="H636" s="3" t="str">
        <f>H635</f>
        <v>44/12</v>
      </c>
      <c r="I636" s="3">
        <f t="shared" si="268"/>
        <v>0.99</v>
      </c>
      <c r="J636" s="9">
        <f t="shared" si="266"/>
        <v>502.60059969638405</v>
      </c>
      <c r="K636" s="7">
        <f t="shared" si="269"/>
        <v>9.8007116940794905</v>
      </c>
      <c r="L636" s="7">
        <f t="shared" si="270"/>
        <v>35.576583449508483</v>
      </c>
    </row>
    <row r="637" spans="2:12" x14ac:dyDescent="0.25">
      <c r="B637" s="3">
        <v>2011</v>
      </c>
      <c r="C637" s="6">
        <v>9609.3239999999987</v>
      </c>
      <c r="D637" s="3">
        <f t="shared" ref="D637:E643" si="272">D636</f>
        <v>0.82199999999999995</v>
      </c>
      <c r="E637" s="3" t="str">
        <f t="shared" si="267"/>
        <v>41,868*10^-3</v>
      </c>
      <c r="F637" s="3">
        <f t="shared" si="267"/>
        <v>1</v>
      </c>
      <c r="G637" s="3">
        <f t="shared" si="271"/>
        <v>19.5</v>
      </c>
      <c r="H637" s="3" t="str">
        <f t="shared" si="271"/>
        <v>44/12</v>
      </c>
      <c r="I637" s="3">
        <f t="shared" si="271"/>
        <v>0.99</v>
      </c>
      <c r="J637" s="9">
        <f t="shared" si="266"/>
        <v>330.70965168470394</v>
      </c>
      <c r="K637" s="7">
        <f t="shared" si="269"/>
        <v>6.4488382078517272</v>
      </c>
      <c r="L637" s="7">
        <f t="shared" si="270"/>
        <v>23.409282694501726</v>
      </c>
    </row>
    <row r="638" spans="2:12" x14ac:dyDescent="0.25">
      <c r="B638" s="3">
        <v>2012</v>
      </c>
      <c r="C638" s="6">
        <v>8205.259</v>
      </c>
      <c r="D638" s="3">
        <f t="shared" si="272"/>
        <v>0.82199999999999995</v>
      </c>
      <c r="E638" s="3" t="str">
        <f t="shared" si="267"/>
        <v>41,868*10^-3</v>
      </c>
      <c r="F638" s="3">
        <f t="shared" si="267"/>
        <v>1</v>
      </c>
      <c r="G638" s="3">
        <f t="shared" si="271"/>
        <v>19.5</v>
      </c>
      <c r="H638" s="3" t="str">
        <f t="shared" si="271"/>
        <v>44/12</v>
      </c>
      <c r="I638" s="3">
        <f t="shared" si="271"/>
        <v>0.99</v>
      </c>
      <c r="J638" s="9">
        <f t="shared" si="266"/>
        <v>282.38805829346404</v>
      </c>
      <c r="K638" s="7">
        <f t="shared" si="269"/>
        <v>5.5065671367225484</v>
      </c>
      <c r="L638" s="7">
        <f t="shared" si="270"/>
        <v>19.988838706302811</v>
      </c>
    </row>
    <row r="639" spans="2:12" x14ac:dyDescent="0.25">
      <c r="B639" s="3">
        <v>2013</v>
      </c>
      <c r="C639" s="6">
        <v>7180.268</v>
      </c>
      <c r="D639" s="3">
        <f t="shared" si="272"/>
        <v>0.82199999999999995</v>
      </c>
      <c r="E639" s="3" t="str">
        <f t="shared" si="267"/>
        <v>41,868*10^-3</v>
      </c>
      <c r="F639" s="3">
        <f t="shared" si="267"/>
        <v>1</v>
      </c>
      <c r="G639" s="3">
        <f t="shared" si="271"/>
        <v>19.5</v>
      </c>
      <c r="H639" s="3" t="str">
        <f t="shared" si="271"/>
        <v>44/12</v>
      </c>
      <c r="I639" s="3">
        <f t="shared" si="271"/>
        <v>0.99</v>
      </c>
      <c r="J639" s="9">
        <f t="shared" si="266"/>
        <v>247.11248463292799</v>
      </c>
      <c r="K639" s="7">
        <f t="shared" si="269"/>
        <v>4.8186934503420966</v>
      </c>
      <c r="L639" s="7">
        <f t="shared" si="270"/>
        <v>17.491857224741779</v>
      </c>
    </row>
    <row r="640" spans="2:12" x14ac:dyDescent="0.25">
      <c r="B640" s="3">
        <v>2014</v>
      </c>
      <c r="C640" s="6">
        <v>7308.6189999999997</v>
      </c>
      <c r="D640" s="3">
        <f t="shared" si="272"/>
        <v>0.82199999999999995</v>
      </c>
      <c r="E640" s="3" t="str">
        <f t="shared" si="272"/>
        <v>41,868*10^-3</v>
      </c>
      <c r="F640" s="3">
        <f t="shared" si="267"/>
        <v>1</v>
      </c>
      <c r="G640" s="3">
        <f t="shared" si="271"/>
        <v>19.5</v>
      </c>
      <c r="H640" s="3" t="str">
        <f t="shared" si="271"/>
        <v>44/12</v>
      </c>
      <c r="I640" s="3">
        <f t="shared" si="271"/>
        <v>0.99</v>
      </c>
      <c r="J640" s="9">
        <f t="shared" si="266"/>
        <v>251.529747960024</v>
      </c>
      <c r="K640" s="7">
        <f t="shared" si="269"/>
        <v>4.9048300852204685</v>
      </c>
      <c r="L640" s="7">
        <f t="shared" si="270"/>
        <v>17.804533209350268</v>
      </c>
    </row>
    <row r="641" spans="2:12" x14ac:dyDescent="0.25">
      <c r="B641" s="3">
        <v>2015</v>
      </c>
      <c r="C641" s="6">
        <v>6856.244999999999</v>
      </c>
      <c r="D641" s="3">
        <f t="shared" si="272"/>
        <v>0.82199999999999995</v>
      </c>
      <c r="E641" s="3" t="str">
        <f t="shared" si="272"/>
        <v>41,868*10^-3</v>
      </c>
      <c r="F641" s="3">
        <f t="shared" si="267"/>
        <v>1</v>
      </c>
      <c r="G641" s="3">
        <f t="shared" si="271"/>
        <v>19.5</v>
      </c>
      <c r="H641" s="3" t="str">
        <f t="shared" si="271"/>
        <v>44/12</v>
      </c>
      <c r="I641" s="3">
        <f t="shared" si="271"/>
        <v>0.99</v>
      </c>
      <c r="J641" s="9">
        <f t="shared" si="266"/>
        <v>235.96107237251996</v>
      </c>
      <c r="K641" s="7">
        <f t="shared" si="269"/>
        <v>4.6012409112641395</v>
      </c>
      <c r="L641" s="7">
        <f t="shared" si="270"/>
        <v>16.702504507888793</v>
      </c>
    </row>
    <row r="642" spans="2:12" x14ac:dyDescent="0.25">
      <c r="B642" s="3">
        <v>2016</v>
      </c>
      <c r="C642" s="6">
        <v>7848.3959999999997</v>
      </c>
      <c r="D642" s="3">
        <f t="shared" si="272"/>
        <v>0.82199999999999995</v>
      </c>
      <c r="E642" s="3" t="str">
        <f t="shared" si="272"/>
        <v>41,868*10^-3</v>
      </c>
      <c r="F642" s="3">
        <f t="shared" si="267"/>
        <v>1</v>
      </c>
      <c r="G642" s="3">
        <f t="shared" si="271"/>
        <v>19.5</v>
      </c>
      <c r="H642" s="3" t="str">
        <f t="shared" si="271"/>
        <v>44/12</v>
      </c>
      <c r="I642" s="3">
        <f t="shared" si="271"/>
        <v>0.99</v>
      </c>
      <c r="J642" s="9">
        <f t="shared" si="266"/>
        <v>270.10644114441595</v>
      </c>
      <c r="K642" s="7">
        <f t="shared" si="269"/>
        <v>5.2670756023161109</v>
      </c>
      <c r="L642" s="7">
        <f t="shared" si="270"/>
        <v>19.119484436407447</v>
      </c>
    </row>
    <row r="643" spans="2:12" x14ac:dyDescent="0.25">
      <c r="B643" s="3">
        <v>2017</v>
      </c>
      <c r="C643" s="6">
        <v>9122.1039999999994</v>
      </c>
      <c r="D643" s="3">
        <f t="shared" si="272"/>
        <v>0.82199999999999995</v>
      </c>
      <c r="E643" s="3" t="str">
        <f t="shared" si="272"/>
        <v>41,868*10^-3</v>
      </c>
      <c r="F643" s="3">
        <f t="shared" si="267"/>
        <v>1</v>
      </c>
      <c r="G643" s="3">
        <f t="shared" si="271"/>
        <v>19.5</v>
      </c>
      <c r="H643" s="3" t="str">
        <f t="shared" si="271"/>
        <v>44/12</v>
      </c>
      <c r="I643" s="3">
        <f t="shared" si="271"/>
        <v>0.99</v>
      </c>
      <c r="J643" s="9">
        <f t="shared" si="266"/>
        <v>313.94173372358398</v>
      </c>
      <c r="K643" s="7">
        <f t="shared" si="269"/>
        <v>6.1218638076098877</v>
      </c>
      <c r="L643" s="7">
        <f t="shared" si="270"/>
        <v>22.222365621623851</v>
      </c>
    </row>
    <row r="645" spans="2:12" ht="15.75" x14ac:dyDescent="0.25">
      <c r="B645" s="1" t="s">
        <v>11</v>
      </c>
    </row>
    <row r="646" spans="2:12" x14ac:dyDescent="0.25">
      <c r="B646" s="4" t="s">
        <v>5</v>
      </c>
      <c r="C646" s="5" t="s">
        <v>0</v>
      </c>
      <c r="D646" s="4" t="s">
        <v>1</v>
      </c>
      <c r="E646" s="4" t="s">
        <v>19</v>
      </c>
      <c r="F646" s="4" t="s">
        <v>2</v>
      </c>
      <c r="G646" s="4" t="s">
        <v>22</v>
      </c>
      <c r="H646" s="4" t="s">
        <v>20</v>
      </c>
      <c r="I646" s="4" t="s">
        <v>58</v>
      </c>
      <c r="J646" s="4" t="s">
        <v>55</v>
      </c>
      <c r="K646" s="4" t="s">
        <v>61</v>
      </c>
      <c r="L646" s="4" t="s">
        <v>62</v>
      </c>
    </row>
    <row r="647" spans="2:12" x14ac:dyDescent="0.25">
      <c r="B647" s="3">
        <v>2005</v>
      </c>
      <c r="C647" s="6">
        <v>0</v>
      </c>
      <c r="D647" s="3">
        <v>0.82199999999999995</v>
      </c>
      <c r="E647" s="3" t="s">
        <v>52</v>
      </c>
      <c r="F647" s="3">
        <v>1</v>
      </c>
      <c r="G647" s="3">
        <v>19.600000000000001</v>
      </c>
      <c r="H647" s="3" t="s">
        <v>21</v>
      </c>
      <c r="I647" s="3">
        <v>0.99</v>
      </c>
      <c r="J647" s="9">
        <f t="shared" ref="J647:J659" si="273">C647*D647*0.041868*F647</f>
        <v>0</v>
      </c>
      <c r="K647" s="7">
        <f>J647*G647*0.001</f>
        <v>0</v>
      </c>
      <c r="L647" s="7">
        <f>K647*3.66666666666666*I647</f>
        <v>0</v>
      </c>
    </row>
    <row r="648" spans="2:12" x14ac:dyDescent="0.25">
      <c r="B648" s="3">
        <v>2006</v>
      </c>
      <c r="C648" s="6">
        <v>0</v>
      </c>
      <c r="D648" s="3">
        <v>0.82199999999999995</v>
      </c>
      <c r="E648" s="3" t="str">
        <f t="shared" ref="E648:F659" si="274">E647</f>
        <v>41,868*10^-3</v>
      </c>
      <c r="F648" s="3">
        <v>1</v>
      </c>
      <c r="G648" s="3">
        <f>G647</f>
        <v>19.600000000000001</v>
      </c>
      <c r="H648" s="3" t="s">
        <v>21</v>
      </c>
      <c r="I648" s="3">
        <f t="shared" ref="I648:I652" si="275">I647</f>
        <v>0.99</v>
      </c>
      <c r="J648" s="9">
        <f t="shared" si="273"/>
        <v>0</v>
      </c>
      <c r="K648" s="7">
        <f t="shared" ref="K648:K659" si="276">J648*G648*0.001</f>
        <v>0</v>
      </c>
      <c r="L648" s="7">
        <f t="shared" ref="L648:L659" si="277">K648*3.66666666666666*I648</f>
        <v>0</v>
      </c>
    </row>
    <row r="649" spans="2:12" x14ac:dyDescent="0.25">
      <c r="B649" s="3">
        <v>2007</v>
      </c>
      <c r="C649" s="6">
        <v>0</v>
      </c>
      <c r="D649" s="3">
        <v>0.82199999999999995</v>
      </c>
      <c r="E649" s="3" t="str">
        <f t="shared" si="274"/>
        <v>41,868*10^-3</v>
      </c>
      <c r="F649" s="3">
        <v>1</v>
      </c>
      <c r="G649" s="3">
        <f t="shared" ref="G649:I659" si="278">G648</f>
        <v>19.600000000000001</v>
      </c>
      <c r="H649" s="3" t="s">
        <v>21</v>
      </c>
      <c r="I649" s="3">
        <f t="shared" si="275"/>
        <v>0.99</v>
      </c>
      <c r="J649" s="9">
        <f t="shared" si="273"/>
        <v>0</v>
      </c>
      <c r="K649" s="7">
        <f t="shared" si="276"/>
        <v>0</v>
      </c>
      <c r="L649" s="7">
        <f t="shared" si="277"/>
        <v>0</v>
      </c>
    </row>
    <row r="650" spans="2:12" x14ac:dyDescent="0.25">
      <c r="B650" s="3">
        <v>2008</v>
      </c>
      <c r="C650" s="6">
        <v>0</v>
      </c>
      <c r="D650" s="3">
        <v>0.82199999999999995</v>
      </c>
      <c r="E650" s="3" t="str">
        <f t="shared" si="274"/>
        <v>41,868*10^-3</v>
      </c>
      <c r="F650" s="3">
        <v>1</v>
      </c>
      <c r="G650" s="3">
        <f t="shared" si="278"/>
        <v>19.600000000000001</v>
      </c>
      <c r="H650" s="3" t="s">
        <v>21</v>
      </c>
      <c r="I650" s="3">
        <f t="shared" si="275"/>
        <v>0.99</v>
      </c>
      <c r="J650" s="9">
        <f t="shared" si="273"/>
        <v>0</v>
      </c>
      <c r="K650" s="7">
        <f t="shared" si="276"/>
        <v>0</v>
      </c>
      <c r="L650" s="7">
        <f t="shared" si="277"/>
        <v>0</v>
      </c>
    </row>
    <row r="651" spans="2:12" x14ac:dyDescent="0.25">
      <c r="B651" s="3">
        <v>2009</v>
      </c>
      <c r="C651" s="6">
        <v>0</v>
      </c>
      <c r="D651" s="3">
        <v>0.82199999999999995</v>
      </c>
      <c r="E651" s="3" t="str">
        <f t="shared" si="274"/>
        <v>41,868*10^-3</v>
      </c>
      <c r="F651" s="3">
        <v>1</v>
      </c>
      <c r="G651" s="3">
        <f t="shared" si="278"/>
        <v>19.600000000000001</v>
      </c>
      <c r="H651" s="3" t="s">
        <v>21</v>
      </c>
      <c r="I651" s="3">
        <f t="shared" si="275"/>
        <v>0.99</v>
      </c>
      <c r="J651" s="9">
        <f t="shared" si="273"/>
        <v>0</v>
      </c>
      <c r="K651" s="7">
        <f t="shared" si="276"/>
        <v>0</v>
      </c>
      <c r="L651" s="7">
        <f t="shared" si="277"/>
        <v>0</v>
      </c>
    </row>
    <row r="652" spans="2:12" x14ac:dyDescent="0.25">
      <c r="B652" s="3">
        <v>2010</v>
      </c>
      <c r="C652" s="6">
        <v>0</v>
      </c>
      <c r="D652" s="3">
        <f>D651</f>
        <v>0.82199999999999995</v>
      </c>
      <c r="E652" s="3" t="str">
        <f t="shared" si="274"/>
        <v>41,868*10^-3</v>
      </c>
      <c r="F652" s="3">
        <f>F651</f>
        <v>1</v>
      </c>
      <c r="G652" s="3">
        <f t="shared" si="278"/>
        <v>19.600000000000001</v>
      </c>
      <c r="H652" s="3" t="str">
        <f>H651</f>
        <v>44/12</v>
      </c>
      <c r="I652" s="3">
        <f t="shared" si="275"/>
        <v>0.99</v>
      </c>
      <c r="J652" s="9">
        <f t="shared" si="273"/>
        <v>0</v>
      </c>
      <c r="K652" s="7">
        <f t="shared" si="276"/>
        <v>0</v>
      </c>
      <c r="L652" s="7">
        <f t="shared" si="277"/>
        <v>0</v>
      </c>
    </row>
    <row r="653" spans="2:12" x14ac:dyDescent="0.25">
      <c r="B653" s="3">
        <v>2011</v>
      </c>
      <c r="C653" s="6">
        <v>0</v>
      </c>
      <c r="D653" s="3">
        <f t="shared" ref="D653:E659" si="279">D652</f>
        <v>0.82199999999999995</v>
      </c>
      <c r="E653" s="3" t="str">
        <f t="shared" si="274"/>
        <v>41,868*10^-3</v>
      </c>
      <c r="F653" s="3">
        <f t="shared" si="274"/>
        <v>1</v>
      </c>
      <c r="G653" s="3">
        <f t="shared" si="278"/>
        <v>19.600000000000001</v>
      </c>
      <c r="H653" s="3" t="str">
        <f t="shared" si="278"/>
        <v>44/12</v>
      </c>
      <c r="I653" s="3">
        <f t="shared" si="278"/>
        <v>0.99</v>
      </c>
      <c r="J653" s="9">
        <f t="shared" si="273"/>
        <v>0</v>
      </c>
      <c r="K653" s="7">
        <f t="shared" si="276"/>
        <v>0</v>
      </c>
      <c r="L653" s="7">
        <f t="shared" si="277"/>
        <v>0</v>
      </c>
    </row>
    <row r="654" spans="2:12" x14ac:dyDescent="0.25">
      <c r="B654" s="3">
        <v>2012</v>
      </c>
      <c r="C654" s="6">
        <v>0</v>
      </c>
      <c r="D654" s="3">
        <f t="shared" si="279"/>
        <v>0.82199999999999995</v>
      </c>
      <c r="E654" s="3" t="str">
        <f t="shared" si="274"/>
        <v>41,868*10^-3</v>
      </c>
      <c r="F654" s="3">
        <f t="shared" si="274"/>
        <v>1</v>
      </c>
      <c r="G654" s="3">
        <f t="shared" si="278"/>
        <v>19.600000000000001</v>
      </c>
      <c r="H654" s="3" t="str">
        <f t="shared" si="278"/>
        <v>44/12</v>
      </c>
      <c r="I654" s="3">
        <f t="shared" si="278"/>
        <v>0.99</v>
      </c>
      <c r="J654" s="9">
        <f t="shared" si="273"/>
        <v>0</v>
      </c>
      <c r="K654" s="7">
        <f t="shared" si="276"/>
        <v>0</v>
      </c>
      <c r="L654" s="7">
        <f t="shared" si="277"/>
        <v>0</v>
      </c>
    </row>
    <row r="655" spans="2:12" x14ac:dyDescent="0.25">
      <c r="B655" s="3">
        <v>2013</v>
      </c>
      <c r="C655" s="6">
        <v>0</v>
      </c>
      <c r="D655" s="3">
        <f t="shared" si="279"/>
        <v>0.82199999999999995</v>
      </c>
      <c r="E655" s="3" t="str">
        <f t="shared" si="274"/>
        <v>41,868*10^-3</v>
      </c>
      <c r="F655" s="3">
        <f t="shared" si="274"/>
        <v>1</v>
      </c>
      <c r="G655" s="3">
        <f t="shared" si="278"/>
        <v>19.600000000000001</v>
      </c>
      <c r="H655" s="3" t="str">
        <f t="shared" si="278"/>
        <v>44/12</v>
      </c>
      <c r="I655" s="3">
        <f t="shared" si="278"/>
        <v>0.99</v>
      </c>
      <c r="J655" s="9">
        <f t="shared" si="273"/>
        <v>0</v>
      </c>
      <c r="K655" s="7">
        <f t="shared" si="276"/>
        <v>0</v>
      </c>
      <c r="L655" s="7">
        <f t="shared" si="277"/>
        <v>0</v>
      </c>
    </row>
    <row r="656" spans="2:12" x14ac:dyDescent="0.25">
      <c r="B656" s="3">
        <v>2014</v>
      </c>
      <c r="C656" s="6">
        <v>0</v>
      </c>
      <c r="D656" s="3">
        <f t="shared" si="279"/>
        <v>0.82199999999999995</v>
      </c>
      <c r="E656" s="3" t="str">
        <f t="shared" si="279"/>
        <v>41,868*10^-3</v>
      </c>
      <c r="F656" s="3">
        <f t="shared" si="274"/>
        <v>1</v>
      </c>
      <c r="G656" s="3">
        <f t="shared" si="278"/>
        <v>19.600000000000001</v>
      </c>
      <c r="H656" s="3" t="str">
        <f t="shared" si="278"/>
        <v>44/12</v>
      </c>
      <c r="I656" s="3">
        <f t="shared" si="278"/>
        <v>0.99</v>
      </c>
      <c r="J656" s="9">
        <f t="shared" si="273"/>
        <v>0</v>
      </c>
      <c r="K656" s="7">
        <f t="shared" si="276"/>
        <v>0</v>
      </c>
      <c r="L656" s="7">
        <f t="shared" si="277"/>
        <v>0</v>
      </c>
    </row>
    <row r="657" spans="2:12" x14ac:dyDescent="0.25">
      <c r="B657" s="3">
        <v>2015</v>
      </c>
      <c r="C657" s="6">
        <v>0</v>
      </c>
      <c r="D657" s="3">
        <f t="shared" si="279"/>
        <v>0.82199999999999995</v>
      </c>
      <c r="E657" s="3" t="str">
        <f t="shared" si="279"/>
        <v>41,868*10^-3</v>
      </c>
      <c r="F657" s="3">
        <f t="shared" si="274"/>
        <v>1</v>
      </c>
      <c r="G657" s="3">
        <f t="shared" si="278"/>
        <v>19.600000000000001</v>
      </c>
      <c r="H657" s="3" t="str">
        <f t="shared" si="278"/>
        <v>44/12</v>
      </c>
      <c r="I657" s="3">
        <f t="shared" si="278"/>
        <v>0.99</v>
      </c>
      <c r="J657" s="9">
        <f t="shared" si="273"/>
        <v>0</v>
      </c>
      <c r="K657" s="7">
        <f t="shared" si="276"/>
        <v>0</v>
      </c>
      <c r="L657" s="7">
        <f t="shared" si="277"/>
        <v>0</v>
      </c>
    </row>
    <row r="658" spans="2:12" x14ac:dyDescent="0.25">
      <c r="B658" s="3">
        <v>2016</v>
      </c>
      <c r="C658" s="6">
        <v>0</v>
      </c>
      <c r="D658" s="3">
        <f t="shared" si="279"/>
        <v>0.82199999999999995</v>
      </c>
      <c r="E658" s="3" t="str">
        <f t="shared" si="279"/>
        <v>41,868*10^-3</v>
      </c>
      <c r="F658" s="3">
        <f t="shared" si="274"/>
        <v>1</v>
      </c>
      <c r="G658" s="3">
        <f t="shared" si="278"/>
        <v>19.600000000000001</v>
      </c>
      <c r="H658" s="3" t="str">
        <f t="shared" si="278"/>
        <v>44/12</v>
      </c>
      <c r="I658" s="3">
        <f t="shared" si="278"/>
        <v>0.99</v>
      </c>
      <c r="J658" s="9">
        <f t="shared" si="273"/>
        <v>0</v>
      </c>
      <c r="K658" s="7">
        <f t="shared" si="276"/>
        <v>0</v>
      </c>
      <c r="L658" s="7">
        <f t="shared" si="277"/>
        <v>0</v>
      </c>
    </row>
    <row r="659" spans="2:12" x14ac:dyDescent="0.25">
      <c r="B659" s="3">
        <v>2017</v>
      </c>
      <c r="C659" s="6">
        <v>0</v>
      </c>
      <c r="D659" s="3">
        <f t="shared" si="279"/>
        <v>0.82199999999999995</v>
      </c>
      <c r="E659" s="3" t="str">
        <f t="shared" si="279"/>
        <v>41,868*10^-3</v>
      </c>
      <c r="F659" s="3">
        <f t="shared" si="274"/>
        <v>1</v>
      </c>
      <c r="G659" s="3">
        <f t="shared" si="278"/>
        <v>19.600000000000001</v>
      </c>
      <c r="H659" s="3" t="str">
        <f t="shared" si="278"/>
        <v>44/12</v>
      </c>
      <c r="I659" s="3">
        <f t="shared" si="278"/>
        <v>0.99</v>
      </c>
      <c r="J659" s="9">
        <f t="shared" si="273"/>
        <v>0</v>
      </c>
      <c r="K659" s="7">
        <f t="shared" si="276"/>
        <v>0</v>
      </c>
      <c r="L659" s="7">
        <f t="shared" si="277"/>
        <v>0</v>
      </c>
    </row>
  </sheetData>
  <mergeCells count="7">
    <mergeCell ref="N400:O400"/>
    <mergeCell ref="N532:O532"/>
    <mergeCell ref="N3:P3"/>
    <mergeCell ref="A3:B3"/>
    <mergeCell ref="B1:D1"/>
    <mergeCell ref="N136:O136"/>
    <mergeCell ref="N268:O26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78"/>
  <sheetViews>
    <sheetView topLeftCell="A13" workbookViewId="0"/>
  </sheetViews>
  <sheetFormatPr defaultRowHeight="15" x14ac:dyDescent="0.25"/>
  <cols>
    <col min="2" max="2" width="20.85546875" bestFit="1" customWidth="1"/>
    <col min="3" max="4" width="15.85546875" bestFit="1" customWidth="1"/>
    <col min="5" max="5" width="36" customWidth="1"/>
    <col min="6" max="6" width="33.28515625" customWidth="1"/>
    <col min="10" max="10" width="29.42578125" bestFit="1" customWidth="1"/>
    <col min="11" max="12" width="12" bestFit="1" customWidth="1"/>
    <col min="13" max="13" width="17.5703125" bestFit="1" customWidth="1"/>
    <col min="14" max="14" width="22.140625" bestFit="1" customWidth="1"/>
    <col min="15" max="15" width="18.140625" bestFit="1" customWidth="1"/>
    <col min="16" max="16" width="17.5703125" bestFit="1" customWidth="1"/>
    <col min="17" max="17" width="25.7109375" bestFit="1" customWidth="1"/>
  </cols>
  <sheetData>
    <row r="2" spans="2:17" ht="23.25" x14ac:dyDescent="0.35">
      <c r="B2" s="31" t="s">
        <v>45</v>
      </c>
      <c r="C2" s="31"/>
      <c r="D2" s="31"/>
    </row>
    <row r="5" spans="2:17" ht="15.75" x14ac:dyDescent="0.25">
      <c r="B5" s="18" t="s">
        <v>13</v>
      </c>
      <c r="C5" s="17">
        <v>1000000</v>
      </c>
      <c r="D5" s="17">
        <v>1000000</v>
      </c>
      <c r="E5" s="34"/>
      <c r="F5" s="34"/>
      <c r="I5" s="1" t="s">
        <v>46</v>
      </c>
    </row>
    <row r="6" spans="2:17" x14ac:dyDescent="0.25">
      <c r="B6" s="4" t="s">
        <v>5</v>
      </c>
      <c r="C6" s="4" t="s">
        <v>24</v>
      </c>
      <c r="D6" s="4" t="s">
        <v>25</v>
      </c>
      <c r="E6" s="34"/>
      <c r="F6" s="34"/>
    </row>
    <row r="7" spans="2:17" ht="15.75" x14ac:dyDescent="0.25">
      <c r="B7" s="3">
        <v>2005</v>
      </c>
      <c r="C7" s="12">
        <f t="shared" ref="C7:C10" si="0">C40+C73+C107+C140</f>
        <v>53986.709398441257</v>
      </c>
      <c r="D7" s="13">
        <f>D40+D73+D107+D140</f>
        <v>45962.05307740179</v>
      </c>
      <c r="E7" s="29"/>
      <c r="F7" s="29"/>
      <c r="I7" s="21" t="s">
        <v>13</v>
      </c>
    </row>
    <row r="8" spans="2:17" x14ac:dyDescent="0.25">
      <c r="B8" s="3">
        <v>2006</v>
      </c>
      <c r="C8" s="12">
        <f t="shared" si="0"/>
        <v>61452.185035987583</v>
      </c>
      <c r="D8" s="13">
        <f t="shared" ref="D8:D10" si="1">D41+D74+D108+D141</f>
        <v>52410.043806887821</v>
      </c>
      <c r="E8" s="30"/>
      <c r="F8" s="30"/>
      <c r="J8" s="17">
        <v>1000000</v>
      </c>
    </row>
    <row r="9" spans="2:17" ht="18" x14ac:dyDescent="0.35">
      <c r="B9" s="3">
        <v>2007</v>
      </c>
      <c r="C9" s="12">
        <f t="shared" si="0"/>
        <v>67579.623889832219</v>
      </c>
      <c r="D9" s="13">
        <f t="shared" si="1"/>
        <v>57403.079105971505</v>
      </c>
      <c r="E9" s="30"/>
      <c r="F9" s="30"/>
      <c r="I9" s="4" t="s">
        <v>5</v>
      </c>
      <c r="J9" s="4" t="s">
        <v>59</v>
      </c>
      <c r="K9" s="4" t="s">
        <v>68</v>
      </c>
      <c r="L9" s="4" t="s">
        <v>65</v>
      </c>
    </row>
    <row r="10" spans="2:17" x14ac:dyDescent="0.25">
      <c r="B10" s="3">
        <v>2008</v>
      </c>
      <c r="C10" s="12">
        <f t="shared" si="0"/>
        <v>76652.923470981288</v>
      </c>
      <c r="D10" s="13">
        <f t="shared" si="1"/>
        <v>64225.840187967449</v>
      </c>
      <c r="E10" s="30"/>
      <c r="F10" s="30"/>
      <c r="I10" s="3">
        <v>2005</v>
      </c>
      <c r="J10" s="12">
        <f>J43+J76+J110+J143</f>
        <v>45962.05307740179</v>
      </c>
      <c r="K10">
        <f>'Emissões Amazônia Ocidental'!AC7</f>
        <v>5708.4882445557823</v>
      </c>
      <c r="L10">
        <f t="shared" ref="L10:L13" si="2">K10/J10</f>
        <v>0.12420002724731373</v>
      </c>
    </row>
    <row r="11" spans="2:17" x14ac:dyDescent="0.25">
      <c r="B11" s="3">
        <v>2009</v>
      </c>
      <c r="C11" s="12">
        <f t="shared" ref="C11:C18" si="3">C44+C77+C111+C144</f>
        <v>83364.645166288887</v>
      </c>
      <c r="D11" s="12">
        <v>71425.998029741299</v>
      </c>
      <c r="E11" s="30"/>
      <c r="F11" s="30"/>
      <c r="I11" s="3">
        <v>2006</v>
      </c>
      <c r="J11" s="12">
        <f t="shared" ref="J11:J21" si="4">J44+J77+J111+J144</f>
        <v>47623.217146758063</v>
      </c>
      <c r="K11">
        <f>'Emissões Amazônia Ocidental'!AC8</f>
        <v>5405.1314520242449</v>
      </c>
      <c r="L11">
        <f t="shared" si="2"/>
        <v>0.1134978226138634</v>
      </c>
    </row>
    <row r="12" spans="2:17" x14ac:dyDescent="0.25">
      <c r="B12" s="3">
        <v>2010</v>
      </c>
      <c r="C12" s="12">
        <f t="shared" si="3"/>
        <v>99766.51556329368</v>
      </c>
      <c r="D12" s="12">
        <v>84973.052409875701</v>
      </c>
      <c r="E12" s="30"/>
      <c r="F12" s="30"/>
      <c r="I12" s="3">
        <v>2007</v>
      </c>
      <c r="J12" s="12">
        <f t="shared" si="4"/>
        <v>49909.107706707109</v>
      </c>
      <c r="K12">
        <f>'Emissões Amazônia Ocidental'!AC9</f>
        <v>5399.0558344867068</v>
      </c>
      <c r="L12">
        <f t="shared" si="2"/>
        <v>0.10817776719661022</v>
      </c>
    </row>
    <row r="13" spans="2:17" x14ac:dyDescent="0.25">
      <c r="B13" s="3">
        <v>2011</v>
      </c>
      <c r="C13" s="12">
        <f t="shared" si="3"/>
        <v>114562.26862453442</v>
      </c>
      <c r="D13" s="12">
        <v>98187.174477803695</v>
      </c>
      <c r="E13" s="30"/>
      <c r="F13" s="30"/>
      <c r="I13" s="3">
        <v>2008</v>
      </c>
      <c r="J13" s="12">
        <f t="shared" si="4"/>
        <v>51103.908209739777</v>
      </c>
      <c r="K13">
        <f>'Emissões Amazônia Ocidental'!AC10</f>
        <v>5793.7500259599219</v>
      </c>
      <c r="L13">
        <f t="shared" si="2"/>
        <v>0.1133719558625793</v>
      </c>
      <c r="M13" s="4"/>
      <c r="N13" s="4"/>
      <c r="O13" s="4"/>
      <c r="P13" s="4"/>
      <c r="Q13" s="4"/>
    </row>
    <row r="14" spans="2:17" x14ac:dyDescent="0.25">
      <c r="B14" s="3">
        <v>2012</v>
      </c>
      <c r="C14" s="12">
        <f t="shared" si="3"/>
        <v>120204.81281522225</v>
      </c>
      <c r="D14" s="12">
        <v>102350.382062159</v>
      </c>
      <c r="E14" s="30"/>
      <c r="F14" s="30"/>
      <c r="I14" s="3">
        <v>2009</v>
      </c>
      <c r="J14" s="12">
        <f t="shared" si="4"/>
        <v>52305.162441545101</v>
      </c>
      <c r="K14">
        <f>'Emissões Amazônia Ocidental'!AC11</f>
        <v>6340.7847409937367</v>
      </c>
      <c r="L14">
        <f>K14/J14</f>
        <v>0.12122674789663514</v>
      </c>
      <c r="M14" s="19"/>
      <c r="N14" s="19"/>
      <c r="O14" s="19"/>
      <c r="P14" s="19"/>
      <c r="Q14" s="19"/>
    </row>
    <row r="15" spans="2:17" x14ac:dyDescent="0.25">
      <c r="B15" s="3">
        <v>2013</v>
      </c>
      <c r="C15" s="12">
        <f t="shared" si="3"/>
        <v>134657.30093179556</v>
      </c>
      <c r="D15" s="12">
        <v>115321.512785656</v>
      </c>
      <c r="E15" s="30"/>
      <c r="F15" s="30"/>
      <c r="I15" s="3">
        <v>2010</v>
      </c>
      <c r="J15" s="12">
        <f t="shared" si="4"/>
        <v>57198.492163796218</v>
      </c>
      <c r="K15">
        <f>'Emissões Amazônia Ocidental'!AC12</f>
        <v>7911.8390178171012</v>
      </c>
      <c r="L15">
        <f t="shared" ref="L15:L21" si="5">K15/J15</f>
        <v>0.13832251023611597</v>
      </c>
      <c r="M15" s="19"/>
      <c r="N15" s="19"/>
      <c r="O15" s="19"/>
      <c r="P15" s="19"/>
      <c r="Q15" s="19"/>
    </row>
    <row r="16" spans="2:17" x14ac:dyDescent="0.25">
      <c r="B16" s="3">
        <v>2014</v>
      </c>
      <c r="C16" s="12">
        <f t="shared" si="3"/>
        <v>143902.44568132318</v>
      </c>
      <c r="D16" s="12">
        <v>123616.06250879299</v>
      </c>
      <c r="E16" s="30"/>
      <c r="F16" s="30"/>
      <c r="I16" s="3">
        <v>2011</v>
      </c>
      <c r="J16" s="12">
        <f t="shared" si="4"/>
        <v>61650.304528534376</v>
      </c>
      <c r="K16">
        <f>'Emissões Amazônia Ocidental'!AC13</f>
        <v>8467.5647449832759</v>
      </c>
      <c r="L16">
        <f t="shared" si="5"/>
        <v>0.13734830362539616</v>
      </c>
      <c r="M16" s="19"/>
      <c r="N16" s="19"/>
      <c r="O16" s="19"/>
      <c r="P16" s="19"/>
      <c r="Q16" s="19"/>
    </row>
    <row r="17" spans="2:17" x14ac:dyDescent="0.25">
      <c r="B17" s="3">
        <v>2015</v>
      </c>
      <c r="C17" s="12">
        <f t="shared" si="3"/>
        <v>147100.01109576944</v>
      </c>
      <c r="D17" s="12">
        <v>127256.209626489</v>
      </c>
      <c r="E17" s="30"/>
      <c r="F17" s="30"/>
      <c r="I17" s="3">
        <v>2012</v>
      </c>
      <c r="J17" s="12">
        <f t="shared" si="4"/>
        <v>62836.749360601141</v>
      </c>
      <c r="K17">
        <f>'Emissões Amazônia Ocidental'!AC14</f>
        <v>8874.0334067418826</v>
      </c>
      <c r="L17">
        <f t="shared" si="5"/>
        <v>0.14122362307153227</v>
      </c>
      <c r="M17" s="19"/>
      <c r="N17" s="19"/>
      <c r="O17" s="19"/>
      <c r="P17" s="19"/>
      <c r="Q17" s="19"/>
    </row>
    <row r="18" spans="2:17" x14ac:dyDescent="0.25">
      <c r="B18" s="3">
        <v>2016</v>
      </c>
      <c r="C18" s="13">
        <f t="shared" si="3"/>
        <v>153230.33199999999</v>
      </c>
      <c r="D18" s="13">
        <f>D51+D84+D118+D151</f>
        <v>133933.55600000001</v>
      </c>
      <c r="E18" s="30"/>
      <c r="F18" s="30"/>
      <c r="I18" s="3">
        <v>2013</v>
      </c>
      <c r="J18" s="12">
        <f t="shared" si="4"/>
        <v>64837.198862414341</v>
      </c>
      <c r="K18">
        <f>'Emissões Amazônia Ocidental'!AC15</f>
        <v>8864.3315444977561</v>
      </c>
      <c r="L18">
        <f t="shared" si="5"/>
        <v>0.13671675673879777</v>
      </c>
      <c r="M18" s="19"/>
      <c r="N18" s="19"/>
      <c r="O18" s="19"/>
      <c r="P18" s="19"/>
      <c r="Q18" s="19"/>
    </row>
    <row r="19" spans="2:17" x14ac:dyDescent="0.25">
      <c r="B19" s="4"/>
      <c r="C19" s="4"/>
      <c r="D19" s="4"/>
      <c r="I19" s="3">
        <v>2014</v>
      </c>
      <c r="J19" s="12">
        <f t="shared" si="4"/>
        <v>65452.374598972652</v>
      </c>
      <c r="K19">
        <f>'Emissões Amazônia Ocidental'!AC16</f>
        <v>9107.581736707667</v>
      </c>
      <c r="L19">
        <f t="shared" si="5"/>
        <v>0.13914822483538467</v>
      </c>
      <c r="M19" s="19"/>
      <c r="N19" s="19"/>
      <c r="O19" s="19"/>
      <c r="P19" s="19"/>
      <c r="Q19" s="19"/>
    </row>
    <row r="20" spans="2:17" x14ac:dyDescent="0.25">
      <c r="B20" s="3"/>
      <c r="C20" s="12"/>
      <c r="D20" s="12"/>
      <c r="I20" s="3">
        <v>2015</v>
      </c>
      <c r="J20" s="12">
        <f t="shared" si="4"/>
        <v>63065.161368162771</v>
      </c>
      <c r="K20">
        <f>'Emissões Amazônia Ocidental'!AC17</f>
        <v>8674.8150597467884</v>
      </c>
      <c r="L20">
        <f t="shared" si="5"/>
        <v>0.1375532048368959</v>
      </c>
      <c r="M20" s="19"/>
      <c r="N20" s="19"/>
      <c r="O20" s="19"/>
      <c r="P20" s="19"/>
      <c r="Q20" s="19"/>
    </row>
    <row r="21" spans="2:17" x14ac:dyDescent="0.25">
      <c r="B21" s="3"/>
      <c r="C21" s="12"/>
      <c r="D21" s="12"/>
      <c r="I21" s="3">
        <v>2016</v>
      </c>
      <c r="J21" s="12">
        <f t="shared" si="4"/>
        <v>60118.073044571014</v>
      </c>
      <c r="K21">
        <f>'Emissões Amazônia Ocidental'!AC18</f>
        <v>8298.3442002656084</v>
      </c>
      <c r="L21">
        <f t="shared" si="5"/>
        <v>0.13803410156066195</v>
      </c>
    </row>
    <row r="22" spans="2:17" x14ac:dyDescent="0.25">
      <c r="B22" s="3"/>
      <c r="C22" s="12"/>
      <c r="D22" s="12"/>
    </row>
    <row r="23" spans="2:17" x14ac:dyDescent="0.25">
      <c r="B23" s="3"/>
      <c r="C23" s="12"/>
      <c r="D23" s="12"/>
    </row>
    <row r="24" spans="2:17" x14ac:dyDescent="0.25">
      <c r="B24" s="3"/>
      <c r="C24" s="12"/>
      <c r="D24" s="12"/>
    </row>
    <row r="25" spans="2:17" x14ac:dyDescent="0.25">
      <c r="B25" s="3"/>
      <c r="C25" s="12"/>
      <c r="D25" s="12"/>
    </row>
    <row r="26" spans="2:17" x14ac:dyDescent="0.25">
      <c r="B26" s="3"/>
      <c r="C26" s="12"/>
      <c r="D26" s="12"/>
    </row>
    <row r="27" spans="2:17" x14ac:dyDescent="0.25">
      <c r="B27" s="3"/>
      <c r="C27" s="13"/>
      <c r="D27" s="13"/>
    </row>
    <row r="28" spans="2:17" x14ac:dyDescent="0.25">
      <c r="B28" s="4"/>
      <c r="C28" s="4"/>
      <c r="D28" s="4"/>
    </row>
    <row r="29" spans="2:17" x14ac:dyDescent="0.25">
      <c r="B29" s="3"/>
      <c r="C29" s="12"/>
      <c r="D29" s="12"/>
    </row>
    <row r="30" spans="2:17" x14ac:dyDescent="0.25">
      <c r="B30" s="3"/>
      <c r="C30" s="12"/>
      <c r="D30" s="12"/>
    </row>
    <row r="31" spans="2:17" x14ac:dyDescent="0.25">
      <c r="B31" s="3"/>
      <c r="C31" s="12"/>
      <c r="D31" s="12"/>
    </row>
    <row r="32" spans="2:17" x14ac:dyDescent="0.25">
      <c r="B32" s="3"/>
      <c r="C32" s="12"/>
      <c r="D32" s="12"/>
    </row>
    <row r="33" spans="2:17" x14ac:dyDescent="0.25">
      <c r="B33" s="3"/>
      <c r="C33" s="12"/>
      <c r="D33" s="12"/>
    </row>
    <row r="34" spans="2:17" x14ac:dyDescent="0.25">
      <c r="B34" s="3"/>
      <c r="C34" s="12"/>
      <c r="D34" s="12"/>
    </row>
    <row r="35" spans="2:17" x14ac:dyDescent="0.25">
      <c r="B35" s="3"/>
      <c r="C35" s="12"/>
      <c r="D35" s="12"/>
    </row>
    <row r="36" spans="2:17" x14ac:dyDescent="0.25">
      <c r="B36" s="3"/>
      <c r="C36" s="13"/>
      <c r="D36" s="13"/>
    </row>
    <row r="38" spans="2:17" ht="15.75" x14ac:dyDescent="0.25">
      <c r="B38" s="18" t="s">
        <v>14</v>
      </c>
      <c r="C38" s="17">
        <v>1000000</v>
      </c>
      <c r="D38" s="17">
        <v>1000000</v>
      </c>
      <c r="E38" s="32" t="s">
        <v>56</v>
      </c>
      <c r="F38" s="34"/>
      <c r="I38" s="1" t="s">
        <v>46</v>
      </c>
    </row>
    <row r="39" spans="2:17" x14ac:dyDescent="0.25">
      <c r="B39" s="4" t="s">
        <v>5</v>
      </c>
      <c r="C39" s="4" t="s">
        <v>24</v>
      </c>
      <c r="D39" s="4" t="s">
        <v>25</v>
      </c>
      <c r="E39" s="32"/>
      <c r="F39" s="34"/>
    </row>
    <row r="40" spans="2:17" ht="15.75" x14ac:dyDescent="0.25">
      <c r="B40" s="3">
        <v>2005</v>
      </c>
      <c r="C40" s="12">
        <v>33980.876528822788</v>
      </c>
      <c r="D40" s="12">
        <v>28066.285210707381</v>
      </c>
      <c r="E40" s="23" t="s">
        <v>54</v>
      </c>
      <c r="F40" s="29"/>
      <c r="I40" s="21" t="s">
        <v>14</v>
      </c>
    </row>
    <row r="41" spans="2:17" x14ac:dyDescent="0.25">
      <c r="B41" s="3">
        <v>2006</v>
      </c>
      <c r="C41" s="12">
        <v>39933.212629500616</v>
      </c>
      <c r="D41" s="12">
        <v>33261.730216887619</v>
      </c>
      <c r="E41" s="28">
        <v>1.0245158932776968</v>
      </c>
      <c r="F41" s="30"/>
      <c r="J41" s="17">
        <v>1000000</v>
      </c>
    </row>
    <row r="42" spans="2:17" ht="18" x14ac:dyDescent="0.35">
      <c r="B42" s="3">
        <v>2007</v>
      </c>
      <c r="C42" s="12">
        <v>43479.773087332149</v>
      </c>
      <c r="D42" s="12">
        <v>35928.788846568445</v>
      </c>
      <c r="E42" s="28">
        <v>1.0478977573457597</v>
      </c>
      <c r="F42" s="30"/>
      <c r="I42" s="4" t="s">
        <v>5</v>
      </c>
      <c r="J42" s="4" t="s">
        <v>59</v>
      </c>
      <c r="K42" s="4" t="s">
        <v>68</v>
      </c>
      <c r="L42" s="4" t="s">
        <v>65</v>
      </c>
    </row>
    <row r="43" spans="2:17" x14ac:dyDescent="0.25">
      <c r="B43" s="3">
        <v>2008</v>
      </c>
      <c r="C43" s="12">
        <v>48115.264643663926</v>
      </c>
      <c r="D43" s="12">
        <v>38703.348992585627</v>
      </c>
      <c r="E43" s="28">
        <v>1.019395289325338</v>
      </c>
      <c r="F43" s="30"/>
      <c r="I43" s="3">
        <v>2005</v>
      </c>
      <c r="J43" s="12">
        <f>D40</f>
        <v>28066.285210707381</v>
      </c>
      <c r="K43">
        <f>'Emissões Amazônia Ocidental'!AC139</f>
        <v>2831.0867216801057</v>
      </c>
      <c r="L43">
        <f t="shared" ref="L43:L46" si="6">K43/J43</f>
        <v>0.10087144416960592</v>
      </c>
    </row>
    <row r="44" spans="2:17" x14ac:dyDescent="0.25">
      <c r="B44" s="3">
        <v>2009</v>
      </c>
      <c r="C44" s="12">
        <v>50559.839677761505</v>
      </c>
      <c r="D44" s="12">
        <v>42002.325833104704</v>
      </c>
      <c r="E44" s="28">
        <v>1.0032458496769789</v>
      </c>
      <c r="F44" s="30"/>
      <c r="I44" s="3">
        <v>2006</v>
      </c>
      <c r="J44" s="12">
        <f>J43*E41</f>
        <v>28754.355263634483</v>
      </c>
      <c r="K44">
        <f>'Emissões Amazônia Ocidental'!AC140</f>
        <v>2593.7126165496647</v>
      </c>
      <c r="L44">
        <f t="shared" si="6"/>
        <v>9.0202426476587452E-2</v>
      </c>
    </row>
    <row r="45" spans="2:17" x14ac:dyDescent="0.25">
      <c r="B45" s="3">
        <v>2010</v>
      </c>
      <c r="C45" s="12">
        <v>60877.122680534798</v>
      </c>
      <c r="D45" s="12">
        <v>50384.213394748367</v>
      </c>
      <c r="E45" s="28">
        <v>1.0900024587925485</v>
      </c>
      <c r="F45" s="30"/>
      <c r="I45" s="3">
        <v>2007</v>
      </c>
      <c r="J45" s="12">
        <f t="shared" ref="J45:J54" si="7">J44*E42</f>
        <v>30131.624394685816</v>
      </c>
      <c r="K45">
        <f>'Emissões Amazônia Ocidental'!AC141</f>
        <v>2614.3575566492491</v>
      </c>
      <c r="L45">
        <f t="shared" si="6"/>
        <v>8.676457407023605E-2</v>
      </c>
    </row>
    <row r="46" spans="2:17" x14ac:dyDescent="0.25">
      <c r="B46" s="3">
        <v>2011</v>
      </c>
      <c r="C46" s="12">
        <v>70734.401222668515</v>
      </c>
      <c r="D46" s="12">
        <v>59108.111387224977</v>
      </c>
      <c r="E46" s="28">
        <v>1.1025955282431799</v>
      </c>
      <c r="F46" s="30"/>
      <c r="I46" s="3">
        <v>2008</v>
      </c>
      <c r="J46" s="12">
        <f t="shared" si="7"/>
        <v>30716.03596766316</v>
      </c>
      <c r="K46">
        <f>'Emissões Amazônia Ocidental'!AC142</f>
        <v>2786.9318923477013</v>
      </c>
      <c r="L46">
        <f t="shared" si="6"/>
        <v>9.073214705444714E-2</v>
      </c>
      <c r="M46" s="4"/>
      <c r="N46" s="4"/>
      <c r="O46" s="4"/>
      <c r="P46" s="4"/>
      <c r="Q46" s="4"/>
    </row>
    <row r="47" spans="2:17" x14ac:dyDescent="0.25">
      <c r="B47" s="3">
        <v>2012</v>
      </c>
      <c r="C47" s="12">
        <v>72242.700677450179</v>
      </c>
      <c r="D47" s="12">
        <v>59572.30771647206</v>
      </c>
      <c r="E47" s="28">
        <v>1.007930382047844</v>
      </c>
      <c r="F47" s="30"/>
      <c r="I47" s="3">
        <v>2009</v>
      </c>
      <c r="J47" s="12">
        <f t="shared" si="7"/>
        <v>30815.735603086872</v>
      </c>
      <c r="K47">
        <f>'Emissões Amazônia Ocidental'!AC143</f>
        <v>3165.7676152035701</v>
      </c>
      <c r="L47">
        <f>K47/J47</f>
        <v>0.10273217735183479</v>
      </c>
      <c r="M47" s="19"/>
      <c r="N47" s="19"/>
      <c r="O47" s="19"/>
      <c r="P47" s="19"/>
      <c r="Q47" s="19"/>
    </row>
    <row r="48" spans="2:17" x14ac:dyDescent="0.25">
      <c r="B48" s="3">
        <v>2013</v>
      </c>
      <c r="C48" s="12">
        <v>83051.232957229746</v>
      </c>
      <c r="D48" s="12">
        <v>68811.996118882991</v>
      </c>
      <c r="E48" s="28">
        <v>1.0394200985792124</v>
      </c>
      <c r="F48" s="30"/>
      <c r="I48" s="3">
        <v>2010</v>
      </c>
      <c r="J48" s="12">
        <f t="shared" si="7"/>
        <v>33589.227576865771</v>
      </c>
      <c r="K48">
        <f>'Emissões Amazônia Ocidental'!AC144</f>
        <v>4125.9179778032149</v>
      </c>
      <c r="L48">
        <f t="shared" ref="L48:L54" si="8">K48/J48</f>
        <v>0.12283455963259178</v>
      </c>
      <c r="M48" s="19"/>
      <c r="N48" s="19"/>
      <c r="O48" s="19"/>
      <c r="P48" s="19"/>
      <c r="Q48" s="19"/>
    </row>
    <row r="49" spans="2:17" x14ac:dyDescent="0.25">
      <c r="B49" s="3">
        <v>2014</v>
      </c>
      <c r="C49" s="12">
        <v>86668.643770085386</v>
      </c>
      <c r="D49" s="12">
        <v>71897.864782493227</v>
      </c>
      <c r="E49" s="28">
        <v>0.99587543834248127</v>
      </c>
      <c r="F49" s="30"/>
      <c r="I49" s="3">
        <v>2011</v>
      </c>
      <c r="J49" s="12">
        <f t="shared" si="7"/>
        <v>37035.332123394699</v>
      </c>
      <c r="K49">
        <f>'Emissões Amazônia Ocidental'!AC145</f>
        <v>4663.27633939322</v>
      </c>
      <c r="L49">
        <f t="shared" si="8"/>
        <v>0.1259142573328644</v>
      </c>
      <c r="M49" s="19"/>
      <c r="N49" s="19"/>
      <c r="O49" s="19"/>
      <c r="P49" s="19"/>
      <c r="Q49" s="19"/>
    </row>
    <row r="50" spans="2:17" x14ac:dyDescent="0.25">
      <c r="B50" s="3">
        <v>2015</v>
      </c>
      <c r="C50" s="12">
        <v>86560.496150034596</v>
      </c>
      <c r="D50" s="12">
        <v>72687.090896382506</v>
      </c>
      <c r="E50" s="28">
        <v>0.95590068309418175</v>
      </c>
      <c r="F50" s="30"/>
      <c r="I50" s="3">
        <v>2012</v>
      </c>
      <c r="J50" s="12">
        <f t="shared" si="7"/>
        <v>37329.036456402013</v>
      </c>
      <c r="K50">
        <f>'Emissões Amazônia Ocidental'!AC146</f>
        <v>4788.8530078304675</v>
      </c>
      <c r="L50">
        <f t="shared" si="8"/>
        <v>0.12828761367638164</v>
      </c>
      <c r="M50" s="19"/>
      <c r="N50" s="19"/>
      <c r="O50" s="19"/>
      <c r="P50" s="19"/>
      <c r="Q50" s="19"/>
    </row>
    <row r="51" spans="2:17" x14ac:dyDescent="0.25">
      <c r="B51" s="3">
        <v>2016</v>
      </c>
      <c r="C51" s="12">
        <f>89017165/1000</f>
        <v>89017.164999999994</v>
      </c>
      <c r="D51" s="12">
        <f>75885878/1000</f>
        <v>75885.877999999997</v>
      </c>
      <c r="E51" s="28">
        <v>0.94009885066870069</v>
      </c>
      <c r="F51" s="30"/>
      <c r="I51" s="3">
        <v>2013</v>
      </c>
      <c r="J51" s="12">
        <f t="shared" si="7"/>
        <v>38800.55075338039</v>
      </c>
      <c r="K51">
        <f>'Emissões Amazônia Ocidental'!AC147</f>
        <v>4811.9538450945238</v>
      </c>
      <c r="L51">
        <f t="shared" si="8"/>
        <v>0.12401766860681213</v>
      </c>
      <c r="M51" s="19"/>
      <c r="N51" s="19"/>
      <c r="O51" s="19"/>
      <c r="P51" s="19"/>
      <c r="Q51" s="19"/>
    </row>
    <row r="52" spans="2:17" x14ac:dyDescent="0.25">
      <c r="B52" s="4"/>
      <c r="C52" s="17"/>
      <c r="D52" s="4"/>
      <c r="I52" s="3">
        <v>2014</v>
      </c>
      <c r="J52" s="12">
        <f t="shared" si="7"/>
        <v>38640.515489452388</v>
      </c>
      <c r="K52">
        <f>'Emissões Amazônia Ocidental'!AC148</f>
        <v>4758.765745351383</v>
      </c>
      <c r="L52">
        <f t="shared" si="8"/>
        <v>0.12315482040218569</v>
      </c>
      <c r="M52" s="19"/>
      <c r="N52" s="19"/>
      <c r="O52" s="19"/>
      <c r="P52" s="19"/>
      <c r="Q52" s="19"/>
    </row>
    <row r="53" spans="2:17" x14ac:dyDescent="0.25">
      <c r="B53" s="3"/>
      <c r="C53" s="12"/>
      <c r="D53" s="12"/>
      <c r="I53" s="3">
        <v>2015</v>
      </c>
      <c r="J53" s="12">
        <f t="shared" si="7"/>
        <v>36936.495151478848</v>
      </c>
      <c r="K53">
        <f>'Emissões Amazônia Ocidental'!AC149</f>
        <v>4321.9213531332962</v>
      </c>
      <c r="L53">
        <f t="shared" si="8"/>
        <v>0.11700951417856052</v>
      </c>
      <c r="M53" s="19"/>
      <c r="N53" s="19"/>
      <c r="O53" s="19"/>
      <c r="P53" s="19"/>
      <c r="Q53" s="19"/>
    </row>
    <row r="54" spans="2:17" x14ac:dyDescent="0.25">
      <c r="B54" s="3"/>
      <c r="C54" s="12"/>
      <c r="D54" s="12"/>
      <c r="I54" s="3">
        <v>2016</v>
      </c>
      <c r="J54" s="12">
        <f t="shared" si="7"/>
        <v>34723.956639635304</v>
      </c>
      <c r="K54">
        <f>'Emissões Amazônia Ocidental'!AC150</f>
        <v>4017.9972971836314</v>
      </c>
      <c r="L54">
        <f t="shared" si="8"/>
        <v>0.1157125421760644</v>
      </c>
    </row>
    <row r="55" spans="2:17" x14ac:dyDescent="0.25">
      <c r="B55" s="3"/>
      <c r="C55" s="12"/>
      <c r="D55" s="12"/>
    </row>
    <row r="56" spans="2:17" x14ac:dyDescent="0.25">
      <c r="B56" s="3"/>
      <c r="C56" s="12"/>
      <c r="D56" s="12"/>
    </row>
    <row r="57" spans="2:17" x14ac:dyDescent="0.25">
      <c r="B57" s="3"/>
      <c r="C57" s="12"/>
      <c r="D57" s="12"/>
    </row>
    <row r="58" spans="2:17" x14ac:dyDescent="0.25">
      <c r="B58" s="3"/>
      <c r="C58" s="12"/>
      <c r="D58" s="12"/>
    </row>
    <row r="59" spans="2:17" x14ac:dyDescent="0.25">
      <c r="B59" s="3"/>
      <c r="C59" s="12"/>
      <c r="D59" s="12"/>
    </row>
    <row r="60" spans="2:17" x14ac:dyDescent="0.25">
      <c r="B60" s="3"/>
      <c r="C60" s="12"/>
      <c r="D60" s="12"/>
    </row>
    <row r="61" spans="2:17" x14ac:dyDescent="0.25">
      <c r="B61" s="4"/>
      <c r="C61" s="4"/>
      <c r="D61" s="4"/>
    </row>
    <row r="62" spans="2:17" x14ac:dyDescent="0.25">
      <c r="B62" s="3"/>
      <c r="C62" s="12"/>
      <c r="D62" s="12"/>
    </row>
    <row r="63" spans="2:17" x14ac:dyDescent="0.25">
      <c r="B63" s="3"/>
      <c r="C63" s="12"/>
      <c r="D63" s="12"/>
    </row>
    <row r="64" spans="2:17" x14ac:dyDescent="0.25">
      <c r="B64" s="3"/>
      <c r="C64" s="12"/>
      <c r="D64" s="12"/>
    </row>
    <row r="65" spans="2:17" x14ac:dyDescent="0.25">
      <c r="B65" s="3"/>
      <c r="C65" s="12"/>
      <c r="D65" s="12"/>
    </row>
    <row r="66" spans="2:17" x14ac:dyDescent="0.25">
      <c r="B66" s="3"/>
      <c r="C66" s="12"/>
      <c r="D66" s="12"/>
    </row>
    <row r="67" spans="2:17" x14ac:dyDescent="0.25">
      <c r="B67" s="3"/>
      <c r="C67" s="12"/>
      <c r="D67" s="12"/>
    </row>
    <row r="68" spans="2:17" x14ac:dyDescent="0.25">
      <c r="B68" s="3"/>
      <c r="C68" s="12"/>
      <c r="D68" s="12"/>
    </row>
    <row r="69" spans="2:17" x14ac:dyDescent="0.25">
      <c r="B69" s="3"/>
      <c r="C69" s="12"/>
      <c r="D69" s="12"/>
    </row>
    <row r="71" spans="2:17" ht="15.75" x14ac:dyDescent="0.25">
      <c r="B71" s="18" t="s">
        <v>16</v>
      </c>
      <c r="C71" s="17">
        <v>1000000</v>
      </c>
      <c r="D71" s="17">
        <v>1000000</v>
      </c>
      <c r="E71" s="32" t="s">
        <v>56</v>
      </c>
      <c r="F71" s="34"/>
      <c r="I71" s="1" t="s">
        <v>46</v>
      </c>
    </row>
    <row r="72" spans="2:17" x14ac:dyDescent="0.25">
      <c r="B72" s="4" t="s">
        <v>5</v>
      </c>
      <c r="C72" s="4" t="s">
        <v>24</v>
      </c>
      <c r="D72" s="4" t="s">
        <v>25</v>
      </c>
      <c r="E72" s="32"/>
      <c r="F72" s="34"/>
    </row>
    <row r="73" spans="2:17" ht="15.75" x14ac:dyDescent="0.25">
      <c r="B73" s="3">
        <v>2005</v>
      </c>
      <c r="C73" s="12">
        <v>4300.581271738999</v>
      </c>
      <c r="D73" s="12">
        <v>3911.0154026656996</v>
      </c>
      <c r="E73" s="23" t="s">
        <v>54</v>
      </c>
      <c r="F73" s="29"/>
      <c r="I73" s="21" t="s">
        <v>16</v>
      </c>
    </row>
    <row r="74" spans="2:17" x14ac:dyDescent="0.25">
      <c r="B74" s="3">
        <v>2006</v>
      </c>
      <c r="C74" s="12">
        <v>4661.8069510705491</v>
      </c>
      <c r="D74" s="12">
        <v>4196.2848439479394</v>
      </c>
      <c r="E74" s="28">
        <v>1.0637988527968394</v>
      </c>
      <c r="F74" s="30"/>
      <c r="J74" s="17">
        <v>1000000</v>
      </c>
    </row>
    <row r="75" spans="2:17" ht="18" x14ac:dyDescent="0.35">
      <c r="B75" s="3">
        <v>2007</v>
      </c>
      <c r="C75" s="12">
        <v>5458.1721752029989</v>
      </c>
      <c r="D75" s="12">
        <v>4953.6409445089494</v>
      </c>
      <c r="E75" s="28">
        <v>1.0418315605911472</v>
      </c>
      <c r="F75" s="30"/>
      <c r="I75" s="4" t="s">
        <v>5</v>
      </c>
      <c r="J75" s="4" t="s">
        <v>59</v>
      </c>
      <c r="K75" s="4" t="s">
        <v>68</v>
      </c>
      <c r="L75" s="4" t="s">
        <v>65</v>
      </c>
    </row>
    <row r="76" spans="2:17" x14ac:dyDescent="0.25">
      <c r="B76" s="3">
        <v>2008</v>
      </c>
      <c r="C76" s="12">
        <v>6410.2546769272303</v>
      </c>
      <c r="D76" s="12">
        <v>5853.1475449338404</v>
      </c>
      <c r="E76" s="28">
        <v>1.0558783354459171</v>
      </c>
      <c r="F76" s="30"/>
      <c r="I76" s="3">
        <v>2005</v>
      </c>
      <c r="J76" s="12">
        <f>D73</f>
        <v>3911.0154026656996</v>
      </c>
      <c r="K76">
        <f>'Emissões Amazônia Ocidental'!AC271</f>
        <v>549.74610492300985</v>
      </c>
      <c r="L76">
        <f t="shared" ref="L76:L79" si="9">K76/J76</f>
        <v>0.14056352336232419</v>
      </c>
    </row>
    <row r="77" spans="2:17" x14ac:dyDescent="0.25">
      <c r="B77" s="3">
        <v>2009</v>
      </c>
      <c r="C77" s="12">
        <v>7407.8214052774092</v>
      </c>
      <c r="D77" s="12">
        <v>6784.7947502356192</v>
      </c>
      <c r="E77" s="28">
        <v>1.0213420648267859</v>
      </c>
      <c r="F77" s="30"/>
      <c r="I77" s="3">
        <v>2006</v>
      </c>
      <c r="J77" s="12">
        <f>J76*E74</f>
        <v>4160.5336986265402</v>
      </c>
      <c r="K77">
        <f>'Emissões Amazônia Ocidental'!AC272</f>
        <v>463.3102387150625</v>
      </c>
      <c r="L77">
        <f t="shared" si="9"/>
        <v>0.11135836704507615</v>
      </c>
    </row>
    <row r="78" spans="2:17" x14ac:dyDescent="0.25">
      <c r="B78" s="3">
        <v>2010</v>
      </c>
      <c r="C78" s="12">
        <v>8342.3555230946695</v>
      </c>
      <c r="D78" s="12">
        <v>7564.5540020766903</v>
      </c>
      <c r="E78" s="28">
        <v>1.0702820992736162</v>
      </c>
      <c r="F78" s="30"/>
      <c r="I78" s="3">
        <v>2007</v>
      </c>
      <c r="J78" s="12">
        <f t="shared" ref="J78:J87" si="10">J77*E75</f>
        <v>4334.5753161321463</v>
      </c>
      <c r="K78">
        <f>'Emissões Amazônia Ocidental'!AC273</f>
        <v>454.64777164064435</v>
      </c>
      <c r="L78">
        <f t="shared" si="9"/>
        <v>0.10488865424683365</v>
      </c>
    </row>
    <row r="79" spans="2:17" x14ac:dyDescent="0.25">
      <c r="B79" s="3">
        <v>2011</v>
      </c>
      <c r="C79" s="12">
        <v>8949.4337578223895</v>
      </c>
      <c r="D79" s="12">
        <v>8165.2878671276094</v>
      </c>
      <c r="E79" s="28">
        <v>1.0386243681882723</v>
      </c>
      <c r="F79" s="30"/>
      <c r="I79" s="3">
        <v>2008</v>
      </c>
      <c r="J79" s="12">
        <f t="shared" si="10"/>
        <v>4576.784169662571</v>
      </c>
      <c r="K79">
        <f>'Emissões Amazônia Ocidental'!AC274</f>
        <v>488.41620678904519</v>
      </c>
      <c r="L79">
        <f t="shared" si="9"/>
        <v>0.10671602345300331</v>
      </c>
      <c r="M79" s="4"/>
      <c r="N79" s="4"/>
      <c r="O79" s="4"/>
      <c r="P79" s="4"/>
      <c r="Q79" s="4"/>
    </row>
    <row r="80" spans="2:17" x14ac:dyDescent="0.25">
      <c r="B80" s="3">
        <v>2012</v>
      </c>
      <c r="C80" s="12">
        <v>10137.92470626292</v>
      </c>
      <c r="D80" s="12">
        <v>9149.3796183821414</v>
      </c>
      <c r="E80" s="28">
        <v>1.0538746824687164</v>
      </c>
      <c r="F80" s="30"/>
      <c r="I80" s="3">
        <v>2009</v>
      </c>
      <c r="J80" s="12">
        <f t="shared" si="10"/>
        <v>4674.4621941097175</v>
      </c>
      <c r="K80">
        <f>'Emissões Amazônia Ocidental'!AC275</f>
        <v>497.77948513256894</v>
      </c>
      <c r="L80">
        <f>K80/J80</f>
        <v>0.10648914558766141</v>
      </c>
      <c r="M80" s="19"/>
      <c r="N80" s="19"/>
      <c r="O80" s="19"/>
      <c r="P80" s="19"/>
      <c r="Q80" s="19"/>
    </row>
    <row r="81" spans="2:17" x14ac:dyDescent="0.25">
      <c r="B81" s="3">
        <v>2013</v>
      </c>
      <c r="C81" s="12">
        <v>11473.930164812422</v>
      </c>
      <c r="D81" s="12">
        <v>10483.523305615421</v>
      </c>
      <c r="E81" s="28">
        <v>1.0278488397381238</v>
      </c>
      <c r="F81" s="30"/>
      <c r="I81" s="3">
        <v>2010</v>
      </c>
      <c r="J81" s="12">
        <f t="shared" si="10"/>
        <v>5002.9932100869028</v>
      </c>
      <c r="K81">
        <f>'Emissões Amazônia Ocidental'!AC276</f>
        <v>606.31389968407154</v>
      </c>
      <c r="L81">
        <f t="shared" ref="L81:L87" si="11">K81/J81</f>
        <v>0.12119023037281711</v>
      </c>
      <c r="M81" s="19"/>
      <c r="N81" s="19"/>
      <c r="O81" s="19"/>
      <c r="P81" s="19"/>
      <c r="Q81" s="19"/>
    </row>
    <row r="82" spans="2:17" x14ac:dyDescent="0.25">
      <c r="B82" s="3">
        <v>2014</v>
      </c>
      <c r="C82" s="12">
        <v>13458.697629770182</v>
      </c>
      <c r="D82" s="12">
        <v>12348.985974746771</v>
      </c>
      <c r="E82" s="28">
        <v>1.0405925704010963</v>
      </c>
      <c r="F82" s="30"/>
      <c r="I82" s="3">
        <v>2011</v>
      </c>
      <c r="J82" s="12">
        <f t="shared" si="10"/>
        <v>5196.2306618767261</v>
      </c>
      <c r="K82">
        <f>'Emissões Amazônia Ocidental'!AC277</f>
        <v>646.91881278147025</v>
      </c>
      <c r="L82">
        <f t="shared" si="11"/>
        <v>0.12449770898888891</v>
      </c>
      <c r="M82" s="19"/>
      <c r="N82" s="19"/>
      <c r="O82" s="19"/>
      <c r="P82" s="19"/>
      <c r="Q82" s="19"/>
    </row>
    <row r="83" spans="2:17" x14ac:dyDescent="0.25">
      <c r="B83" s="3">
        <v>2015</v>
      </c>
      <c r="C83" s="12">
        <v>13622.322839912169</v>
      </c>
      <c r="D83" s="12">
        <v>12442.647667915249</v>
      </c>
      <c r="E83" s="28">
        <v>0.98200831216569218</v>
      </c>
      <c r="F83" s="30"/>
      <c r="I83" s="3">
        <v>2012</v>
      </c>
      <c r="J83" s="12">
        <f t="shared" si="10"/>
        <v>5476.1759388195433</v>
      </c>
      <c r="K83">
        <f>'Emissões Amazônia Ocidental'!AC278</f>
        <v>822.3596750195095</v>
      </c>
      <c r="L83">
        <f t="shared" si="11"/>
        <v>0.15017042626223204</v>
      </c>
      <c r="M83" s="19"/>
      <c r="N83" s="19"/>
      <c r="O83" s="19"/>
      <c r="P83" s="19"/>
      <c r="Q83" s="19"/>
    </row>
    <row r="84" spans="2:17" x14ac:dyDescent="0.25">
      <c r="B84" s="3">
        <v>2016</v>
      </c>
      <c r="C84" s="12">
        <f>13751126/1000</f>
        <v>13751.126</v>
      </c>
      <c r="D84" s="12">
        <f>12496888/1000</f>
        <v>12496.888000000001</v>
      </c>
      <c r="E84" s="28">
        <v>0.97711937455629583</v>
      </c>
      <c r="F84" s="30"/>
      <c r="I84" s="3">
        <v>2013</v>
      </c>
      <c r="J84" s="12">
        <f t="shared" si="10"/>
        <v>5628.6810849174981</v>
      </c>
      <c r="K84">
        <f>'Emissões Amazônia Ocidental'!AC279</f>
        <v>686.87789314405063</v>
      </c>
      <c r="L84">
        <f t="shared" si="11"/>
        <v>0.12203176601790337</v>
      </c>
      <c r="M84" s="19"/>
      <c r="N84" s="19"/>
      <c r="O84" s="19"/>
      <c r="P84" s="19"/>
      <c r="Q84" s="19"/>
    </row>
    <row r="85" spans="2:17" x14ac:dyDescent="0.25">
      <c r="B85" s="4"/>
      <c r="C85" s="4"/>
      <c r="D85" s="4"/>
      <c r="I85" s="3">
        <v>2014</v>
      </c>
      <c r="J85" s="12">
        <f t="shared" si="10"/>
        <v>5857.1637181223305</v>
      </c>
      <c r="K85">
        <f>'Emissões Amazônia Ocidental'!AC280</f>
        <v>740.29830069191212</v>
      </c>
      <c r="L85">
        <f t="shared" si="11"/>
        <v>0.12639194263964237</v>
      </c>
      <c r="M85" s="19"/>
      <c r="N85" s="19"/>
      <c r="O85" s="19"/>
      <c r="P85" s="19"/>
      <c r="Q85" s="19"/>
    </row>
    <row r="86" spans="2:17" x14ac:dyDescent="0.25">
      <c r="B86" s="3"/>
      <c r="C86" s="12"/>
      <c r="D86" s="12"/>
      <c r="I86" s="3">
        <v>2015</v>
      </c>
      <c r="J86" s="12">
        <f t="shared" si="10"/>
        <v>5751.7834569114393</v>
      </c>
      <c r="K86">
        <f>'Emissões Amazônia Ocidental'!AC281</f>
        <v>727.95977690178347</v>
      </c>
      <c r="L86">
        <f t="shared" si="11"/>
        <v>0.12656244491037902</v>
      </c>
      <c r="M86" s="19"/>
      <c r="N86" s="19"/>
      <c r="O86" s="19"/>
      <c r="P86" s="19"/>
      <c r="Q86" s="19"/>
    </row>
    <row r="87" spans="2:17" x14ac:dyDescent="0.25">
      <c r="B87" s="3"/>
      <c r="C87" s="12"/>
      <c r="D87" s="12"/>
      <c r="I87" s="3">
        <v>2016</v>
      </c>
      <c r="J87" s="12">
        <f t="shared" si="10"/>
        <v>5620.179054000555</v>
      </c>
      <c r="K87">
        <f>'Emissões Amazônia Ocidental'!AC282</f>
        <v>713.55792259082068</v>
      </c>
      <c r="L87">
        <f t="shared" si="11"/>
        <v>0.12696355680748214</v>
      </c>
    </row>
    <row r="88" spans="2:17" x14ac:dyDescent="0.25">
      <c r="B88" s="3"/>
      <c r="C88" s="12"/>
      <c r="D88" s="12"/>
    </row>
    <row r="89" spans="2:17" x14ac:dyDescent="0.25">
      <c r="B89" s="3"/>
      <c r="C89" s="12"/>
      <c r="D89" s="12"/>
    </row>
    <row r="91" spans="2:17" x14ac:dyDescent="0.25">
      <c r="B91" s="3"/>
      <c r="C91" s="12"/>
      <c r="D91" s="12"/>
    </row>
    <row r="92" spans="2:17" x14ac:dyDescent="0.25">
      <c r="B92" s="3"/>
      <c r="C92" s="12"/>
      <c r="D92" s="12"/>
    </row>
    <row r="93" spans="2:17" x14ac:dyDescent="0.25">
      <c r="B93" s="3"/>
      <c r="C93" s="12"/>
      <c r="D93" s="12"/>
    </row>
    <row r="94" spans="2:17" x14ac:dyDescent="0.25">
      <c r="B94" s="4"/>
      <c r="C94" s="4"/>
      <c r="D94" s="4"/>
    </row>
    <row r="95" spans="2:17" x14ac:dyDescent="0.25">
      <c r="B95" s="3"/>
      <c r="C95" s="12"/>
      <c r="D95" s="12"/>
    </row>
    <row r="96" spans="2:17" x14ac:dyDescent="0.25">
      <c r="B96" s="3"/>
      <c r="C96" s="12"/>
      <c r="D96" s="12"/>
    </row>
    <row r="97" spans="2:12" x14ac:dyDescent="0.25">
      <c r="B97" s="3"/>
      <c r="C97" s="12"/>
      <c r="D97" s="12"/>
    </row>
    <row r="98" spans="2:12" x14ac:dyDescent="0.25">
      <c r="B98" s="3"/>
      <c r="C98" s="12"/>
      <c r="D98" s="12"/>
    </row>
    <row r="100" spans="2:12" x14ac:dyDescent="0.25">
      <c r="B100" s="3"/>
      <c r="C100" s="12"/>
      <c r="D100" s="12"/>
    </row>
    <row r="101" spans="2:12" x14ac:dyDescent="0.25">
      <c r="B101" s="3"/>
      <c r="C101" s="12"/>
      <c r="D101" s="12"/>
    </row>
    <row r="102" spans="2:12" x14ac:dyDescent="0.25">
      <c r="B102" s="3"/>
      <c r="C102" s="12"/>
      <c r="D102" s="12"/>
    </row>
    <row r="103" spans="2:12" x14ac:dyDescent="0.25">
      <c r="B103" s="4"/>
      <c r="C103" s="4"/>
      <c r="D103" s="4"/>
    </row>
    <row r="105" spans="2:12" ht="15.75" x14ac:dyDescent="0.25">
      <c r="B105" s="18" t="s">
        <v>17</v>
      </c>
      <c r="C105" s="17">
        <v>1000000</v>
      </c>
      <c r="D105" s="17">
        <v>1000000</v>
      </c>
      <c r="E105" s="32" t="s">
        <v>56</v>
      </c>
      <c r="F105" s="34"/>
      <c r="I105" s="1" t="s">
        <v>46</v>
      </c>
    </row>
    <row r="106" spans="2:12" x14ac:dyDescent="0.25">
      <c r="B106" s="4" t="s">
        <v>5</v>
      </c>
      <c r="C106" s="4" t="s">
        <v>24</v>
      </c>
      <c r="D106" s="4" t="s">
        <v>25</v>
      </c>
      <c r="E106" s="32"/>
      <c r="F106" s="34"/>
    </row>
    <row r="107" spans="2:12" ht="15.75" x14ac:dyDescent="0.25">
      <c r="B107" s="3">
        <v>2005</v>
      </c>
      <c r="C107" s="12">
        <v>12511.821179887527</v>
      </c>
      <c r="D107" s="12">
        <v>11035.676987049328</v>
      </c>
      <c r="E107" s="23" t="s">
        <v>54</v>
      </c>
      <c r="F107" s="29"/>
      <c r="I107" s="22" t="s">
        <v>17</v>
      </c>
    </row>
    <row r="108" spans="2:12" x14ac:dyDescent="0.25">
      <c r="B108" s="3">
        <v>2006</v>
      </c>
      <c r="C108" s="12">
        <v>13054.713345394781</v>
      </c>
      <c r="D108" s="12">
        <v>11440.903374036381</v>
      </c>
      <c r="E108" s="28">
        <v>1.0429280394080425</v>
      </c>
      <c r="F108" s="30"/>
      <c r="J108" s="17">
        <v>1000000</v>
      </c>
    </row>
    <row r="109" spans="2:12" ht="18" x14ac:dyDescent="0.35">
      <c r="B109" s="3">
        <v>2007</v>
      </c>
      <c r="C109" s="12">
        <v>14438.37650136324</v>
      </c>
      <c r="D109" s="12">
        <v>12672.017658062041</v>
      </c>
      <c r="E109" s="28">
        <v>1.0680841086925565</v>
      </c>
      <c r="F109" s="30"/>
      <c r="I109" s="4" t="s">
        <v>5</v>
      </c>
      <c r="J109" s="4" t="s">
        <v>59</v>
      </c>
      <c r="K109" s="4" t="s">
        <v>68</v>
      </c>
      <c r="L109" s="4" t="s">
        <v>65</v>
      </c>
    </row>
    <row r="110" spans="2:12" x14ac:dyDescent="0.25">
      <c r="B110" s="3">
        <v>2008</v>
      </c>
      <c r="C110" s="12">
        <v>17285.54172610473</v>
      </c>
      <c r="D110" s="12">
        <v>15234.82837643733</v>
      </c>
      <c r="E110" s="28">
        <v>1.0141688251899175</v>
      </c>
      <c r="F110" s="30"/>
      <c r="I110" s="3">
        <v>2005</v>
      </c>
      <c r="J110" s="12">
        <f>D107</f>
        <v>11035.676987049328</v>
      </c>
      <c r="K110">
        <f>'Emissões Amazônia Ocidental'!AC403</f>
        <v>2126.5801364904164</v>
      </c>
      <c r="L110">
        <f t="shared" ref="L110:L113" si="12">K110/J110</f>
        <v>0.1927004694851088</v>
      </c>
    </row>
    <row r="111" spans="2:12" x14ac:dyDescent="0.25">
      <c r="B111" s="3">
        <v>2009</v>
      </c>
      <c r="C111" s="12">
        <v>19725.009503503548</v>
      </c>
      <c r="D111" s="12">
        <v>17435.18426484345</v>
      </c>
      <c r="E111" s="28">
        <v>1.0658511013460281</v>
      </c>
      <c r="F111" s="30"/>
      <c r="I111" s="3">
        <v>2006</v>
      </c>
      <c r="J111" s="12">
        <f>J110*E108</f>
        <v>11509.416963643809</v>
      </c>
      <c r="K111">
        <f>'Emissões Amazônia Ocidental'!AC404</f>
        <v>2129.1546165317895</v>
      </c>
      <c r="L111">
        <f t="shared" si="12"/>
        <v>0.18499239564066611</v>
      </c>
    </row>
    <row r="112" spans="2:12" x14ac:dyDescent="0.25">
      <c r="B112" s="3">
        <v>2010</v>
      </c>
      <c r="C112" s="12">
        <v>23907.886883019415</v>
      </c>
      <c r="D112" s="12">
        <v>20956.957845435769</v>
      </c>
      <c r="E112" s="28">
        <v>1.1127161770381315</v>
      </c>
      <c r="F112" s="30"/>
      <c r="I112" s="3">
        <v>2007</v>
      </c>
      <c r="J112" s="12">
        <f t="shared" ref="J112:J121" si="13">J111*E109</f>
        <v>12293.025359184488</v>
      </c>
      <c r="K112">
        <f>'Emissões Amazônia Ocidental'!AC405</f>
        <v>2110.7961714196354</v>
      </c>
      <c r="L112">
        <f t="shared" si="12"/>
        <v>0.17170681014194736</v>
      </c>
    </row>
    <row r="113" spans="2:17" x14ac:dyDescent="0.25">
      <c r="B113" s="3">
        <v>2011</v>
      </c>
      <c r="C113" s="12">
        <v>27574.714377165026</v>
      </c>
      <c r="D113" s="12">
        <v>24191.730511016998</v>
      </c>
      <c r="E113" s="28">
        <v>1.0471459110137467</v>
      </c>
      <c r="F113" s="30"/>
      <c r="I113" s="3">
        <v>2008</v>
      </c>
      <c r="J113" s="12">
        <f t="shared" si="13"/>
        <v>12467.203086553996</v>
      </c>
      <c r="K113">
        <f>'Emissões Amazônia Ocidental'!AC406</f>
        <v>2203.5639832656584</v>
      </c>
      <c r="L113">
        <f t="shared" si="12"/>
        <v>0.17674886403689247</v>
      </c>
      <c r="M113" s="4"/>
      <c r="N113" s="4"/>
      <c r="O113" s="4"/>
      <c r="P113" s="4"/>
      <c r="Q113" s="4"/>
    </row>
    <row r="114" spans="2:17" x14ac:dyDescent="0.25">
      <c r="B114" s="3">
        <v>2012</v>
      </c>
      <c r="C114" s="12">
        <v>30112.720316439536</v>
      </c>
      <c r="D114" s="12">
        <v>26562.867624969429</v>
      </c>
      <c r="E114" s="28">
        <v>1.0286201591639228</v>
      </c>
      <c r="F114" s="30"/>
      <c r="I114" s="3">
        <v>2009</v>
      </c>
      <c r="J114" s="12">
        <f t="shared" si="13"/>
        <v>13288.182140508177</v>
      </c>
      <c r="K114">
        <f>'Emissões Amazônia Ocidental'!AC407</f>
        <v>2327.9251792118416</v>
      </c>
      <c r="L114">
        <f>K114/J114</f>
        <v>0.17518763323655159</v>
      </c>
      <c r="M114" s="19"/>
      <c r="N114" s="19"/>
      <c r="O114" s="19"/>
      <c r="P114" s="19"/>
      <c r="Q114" s="19"/>
    </row>
    <row r="115" spans="2:17" x14ac:dyDescent="0.25">
      <c r="B115" s="3">
        <v>2013</v>
      </c>
      <c r="C115" s="12">
        <v>31121.412531942995</v>
      </c>
      <c r="D115" s="12">
        <v>27686.665449888544</v>
      </c>
      <c r="E115" s="28">
        <v>1.0100228476006605</v>
      </c>
      <c r="F115" s="30"/>
      <c r="I115" s="3">
        <v>2010</v>
      </c>
      <c r="J115" s="12">
        <f t="shared" si="13"/>
        <v>14785.975231172635</v>
      </c>
      <c r="K115">
        <f>'Emissões Amazônia Ocidental'!AC408</f>
        <v>2616.4004641701686</v>
      </c>
      <c r="L115">
        <f t="shared" ref="L115:L121" si="14">K115/J115</f>
        <v>0.17695149783925812</v>
      </c>
      <c r="M115" s="19"/>
      <c r="N115" s="19"/>
      <c r="O115" s="19"/>
      <c r="P115" s="19"/>
      <c r="Q115" s="19"/>
    </row>
    <row r="116" spans="2:17" x14ac:dyDescent="0.25">
      <c r="B116" s="3">
        <v>2014</v>
      </c>
      <c r="C116" s="12">
        <v>34030.981972998452</v>
      </c>
      <c r="D116" s="12">
        <v>30376.184442432201</v>
      </c>
      <c r="E116" s="28">
        <v>1.0289381964517821</v>
      </c>
      <c r="F116" s="30"/>
      <c r="I116" s="3">
        <v>2011</v>
      </c>
      <c r="J116" s="12">
        <f t="shared" si="13"/>
        <v>15483.073503672962</v>
      </c>
      <c r="K116">
        <f>'Emissões Amazônia Ocidental'!AC409</f>
        <v>2737.8044751864991</v>
      </c>
      <c r="L116">
        <f t="shared" si="14"/>
        <v>0.17682564605386814</v>
      </c>
      <c r="M116" s="19"/>
      <c r="N116" s="19"/>
      <c r="O116" s="19"/>
      <c r="P116" s="19"/>
      <c r="Q116" s="19"/>
    </row>
    <row r="117" spans="2:17" x14ac:dyDescent="0.25">
      <c r="B117" s="3">
        <v>2015</v>
      </c>
      <c r="C117" s="12">
        <v>36562.837239616871</v>
      </c>
      <c r="D117" s="12">
        <v>32573.579595495659</v>
      </c>
      <c r="E117" s="28">
        <v>0.96677612733263996</v>
      </c>
      <c r="F117" s="30"/>
      <c r="I117" s="3">
        <v>2012</v>
      </c>
      <c r="J117" s="12">
        <f t="shared" si="13"/>
        <v>15926.201531694798</v>
      </c>
      <c r="K117">
        <f>'Emissões Amazônia Ocidental'!AC410</f>
        <v>2818.4893085744616</v>
      </c>
      <c r="L117">
        <f t="shared" si="14"/>
        <v>0.17697184749077641</v>
      </c>
      <c r="M117" s="19"/>
      <c r="N117" s="19"/>
      <c r="O117" s="19"/>
      <c r="P117" s="19"/>
      <c r="Q117" s="19"/>
    </row>
    <row r="118" spans="2:17" x14ac:dyDescent="0.25">
      <c r="B118" s="3">
        <v>2016</v>
      </c>
      <c r="C118" s="12">
        <f>39450587/1000</f>
        <v>39450.587</v>
      </c>
      <c r="D118" s="12">
        <f>35375067/1000</f>
        <v>35375.067000000003</v>
      </c>
      <c r="E118" s="28">
        <v>0.96170590932085553</v>
      </c>
      <c r="F118" s="30"/>
      <c r="I118" s="3">
        <v>2013</v>
      </c>
      <c r="J118" s="12">
        <f t="shared" si="13"/>
        <v>16085.827422504381</v>
      </c>
      <c r="K118">
        <f>'Emissões Amazônia Ocidental'!AC411</f>
        <v>2860.264893181884</v>
      </c>
      <c r="L118">
        <f t="shared" si="14"/>
        <v>0.17781273030321826</v>
      </c>
      <c r="M118" s="19"/>
      <c r="N118" s="19"/>
      <c r="O118" s="19"/>
      <c r="P118" s="19"/>
      <c r="Q118" s="19"/>
    </row>
    <row r="119" spans="2:17" x14ac:dyDescent="0.25">
      <c r="B119" s="4"/>
      <c r="C119" s="4"/>
      <c r="D119" s="4"/>
      <c r="I119" s="3">
        <v>2014</v>
      </c>
      <c r="J119" s="12">
        <f>J118*E116</f>
        <v>16551.322256546275</v>
      </c>
      <c r="K119">
        <f>'Emissões Amazônia Ocidental'!AC412</f>
        <v>3004.7467960345807</v>
      </c>
      <c r="L119">
        <f t="shared" si="14"/>
        <v>0.18154119347450698</v>
      </c>
      <c r="M119" s="19"/>
      <c r="N119" s="19"/>
      <c r="O119" s="19"/>
      <c r="P119" s="19"/>
      <c r="Q119" s="19"/>
    </row>
    <row r="120" spans="2:17" x14ac:dyDescent="0.25">
      <c r="B120" s="3"/>
      <c r="C120" s="12"/>
      <c r="D120" s="12"/>
      <c r="I120" s="3">
        <v>2015</v>
      </c>
      <c r="J120" s="12">
        <f t="shared" si="13"/>
        <v>16001.42323341834</v>
      </c>
      <c r="K120">
        <f>'Emissões Amazônia Ocidental'!AC413</f>
        <v>3016.3407809887176</v>
      </c>
      <c r="L120">
        <f t="shared" si="14"/>
        <v>0.18850453094004846</v>
      </c>
      <c r="M120" s="19"/>
      <c r="N120" s="19"/>
      <c r="O120" s="19"/>
      <c r="P120" s="19"/>
      <c r="Q120" s="19"/>
    </row>
    <row r="121" spans="2:17" x14ac:dyDescent="0.25">
      <c r="B121" s="3"/>
      <c r="C121" s="12"/>
      <c r="D121" s="12"/>
      <c r="I121" s="3">
        <v>2016</v>
      </c>
      <c r="J121" s="12">
        <f t="shared" si="13"/>
        <v>15388.663281122448</v>
      </c>
      <c r="K121">
        <f>'Emissões Amazônia Ocidental'!AC414</f>
        <v>2971.24025728895</v>
      </c>
      <c r="L121">
        <f t="shared" si="14"/>
        <v>0.19307981486175113</v>
      </c>
    </row>
    <row r="122" spans="2:17" x14ac:dyDescent="0.25">
      <c r="B122" s="3"/>
      <c r="C122" s="12"/>
      <c r="D122" s="12"/>
    </row>
    <row r="123" spans="2:17" x14ac:dyDescent="0.25">
      <c r="B123" s="3"/>
      <c r="C123" s="12"/>
      <c r="D123" s="12"/>
    </row>
    <row r="124" spans="2:17" x14ac:dyDescent="0.25">
      <c r="B124" s="3"/>
      <c r="C124" s="12"/>
      <c r="D124" s="12"/>
    </row>
    <row r="125" spans="2:17" x14ac:dyDescent="0.25">
      <c r="B125" s="3"/>
      <c r="C125" s="12"/>
      <c r="D125" s="12"/>
    </row>
    <row r="126" spans="2:17" x14ac:dyDescent="0.25">
      <c r="B126" s="3"/>
      <c r="C126" s="12"/>
      <c r="D126" s="12"/>
    </row>
    <row r="127" spans="2:17" x14ac:dyDescent="0.25">
      <c r="B127" s="3"/>
      <c r="C127" s="12"/>
      <c r="D127" s="12"/>
    </row>
    <row r="128" spans="2:17" x14ac:dyDescent="0.25">
      <c r="B128" s="4"/>
      <c r="C128" s="4"/>
      <c r="D128" s="4"/>
    </row>
    <row r="129" spans="2:12" x14ac:dyDescent="0.25">
      <c r="B129" s="3"/>
      <c r="C129" s="12"/>
      <c r="D129" s="12"/>
    </row>
    <row r="130" spans="2:12" x14ac:dyDescent="0.25">
      <c r="B130" s="3"/>
      <c r="C130" s="12"/>
      <c r="D130" s="12"/>
    </row>
    <row r="131" spans="2:12" x14ac:dyDescent="0.25">
      <c r="B131" s="3"/>
      <c r="C131" s="12"/>
      <c r="D131" s="12"/>
    </row>
    <row r="132" spans="2:12" x14ac:dyDescent="0.25">
      <c r="B132" s="3"/>
      <c r="C132" s="12"/>
      <c r="D132" s="12"/>
    </row>
    <row r="133" spans="2:12" x14ac:dyDescent="0.25">
      <c r="B133" s="3"/>
      <c r="C133" s="12"/>
      <c r="D133" s="12"/>
    </row>
    <row r="134" spans="2:12" x14ac:dyDescent="0.25">
      <c r="B134" s="3"/>
      <c r="C134" s="12"/>
      <c r="D134" s="12"/>
    </row>
    <row r="135" spans="2:12" x14ac:dyDescent="0.25">
      <c r="B135" s="3"/>
      <c r="C135" s="12"/>
      <c r="D135" s="12"/>
    </row>
    <row r="138" spans="2:12" ht="15.75" x14ac:dyDescent="0.25">
      <c r="B138" s="18" t="s">
        <v>18</v>
      </c>
      <c r="C138" s="17">
        <v>1000000</v>
      </c>
      <c r="D138" s="17">
        <v>1000000</v>
      </c>
      <c r="E138" s="32" t="s">
        <v>56</v>
      </c>
      <c r="F138" s="34"/>
      <c r="I138" s="1" t="s">
        <v>46</v>
      </c>
    </row>
    <row r="139" spans="2:12" x14ac:dyDescent="0.25">
      <c r="B139" s="4" t="s">
        <v>5</v>
      </c>
      <c r="C139" s="4" t="s">
        <v>24</v>
      </c>
      <c r="D139" s="4" t="s">
        <v>25</v>
      </c>
      <c r="E139" s="32"/>
      <c r="F139" s="34"/>
    </row>
    <row r="140" spans="2:12" ht="15.75" x14ac:dyDescent="0.25">
      <c r="B140" s="3">
        <v>2005</v>
      </c>
      <c r="C140" s="12">
        <v>3193.4304179919395</v>
      </c>
      <c r="D140" s="12">
        <v>2949.0754769793798</v>
      </c>
      <c r="E140" s="23" t="s">
        <v>54</v>
      </c>
      <c r="F140" s="29"/>
      <c r="I140" s="18" t="s">
        <v>18</v>
      </c>
    </row>
    <row r="141" spans="2:12" x14ac:dyDescent="0.25">
      <c r="B141" s="3">
        <v>2006</v>
      </c>
      <c r="C141" s="12">
        <v>3802.4521100216398</v>
      </c>
      <c r="D141" s="12">
        <v>3511.1253720158797</v>
      </c>
      <c r="E141" s="28">
        <v>1.0847166326613473</v>
      </c>
      <c r="F141" s="30"/>
      <c r="J141" s="17">
        <v>1000000</v>
      </c>
    </row>
    <row r="142" spans="2:12" ht="18" x14ac:dyDescent="0.35">
      <c r="B142" s="3">
        <v>2007</v>
      </c>
      <c r="C142" s="12">
        <v>4203.3021259338302</v>
      </c>
      <c r="D142" s="12">
        <v>3848.6316568320703</v>
      </c>
      <c r="E142" s="28">
        <v>0.98467335266169309</v>
      </c>
      <c r="F142" s="30"/>
      <c r="I142" s="4" t="s">
        <v>5</v>
      </c>
      <c r="J142" s="4" t="s">
        <v>59</v>
      </c>
      <c r="K142" s="4" t="s">
        <v>68</v>
      </c>
      <c r="L142" s="4" t="s">
        <v>65</v>
      </c>
    </row>
    <row r="143" spans="2:12" x14ac:dyDescent="0.25">
      <c r="B143" s="3">
        <v>2008</v>
      </c>
      <c r="C143" s="12">
        <v>4841.8624242854003</v>
      </c>
      <c r="D143" s="12">
        <v>4434.5152740106605</v>
      </c>
      <c r="E143" s="28">
        <v>1.0615903420955213</v>
      </c>
      <c r="F143" s="30"/>
      <c r="I143" s="3">
        <v>2005</v>
      </c>
      <c r="J143" s="12">
        <f>D140</f>
        <v>2949.0754769793798</v>
      </c>
      <c r="K143">
        <f>'Emissões Amazônia Ocidental'!AC535</f>
        <v>231.99345345536881</v>
      </c>
      <c r="L143">
        <f t="shared" ref="L143:L146" si="15">K143/J143</f>
        <v>7.8666502524713425E-2</v>
      </c>
    </row>
    <row r="144" spans="2:12" x14ac:dyDescent="0.25">
      <c r="B144" s="3">
        <v>2009</v>
      </c>
      <c r="C144" s="12">
        <v>5671.9745797464202</v>
      </c>
      <c r="D144" s="12">
        <v>5203.6931815575399</v>
      </c>
      <c r="E144" s="28">
        <v>1.0546961150738403</v>
      </c>
      <c r="F144" s="30"/>
      <c r="I144" s="3">
        <v>2006</v>
      </c>
      <c r="J144" s="12">
        <f>J143*E141</f>
        <v>3198.9112208532297</v>
      </c>
      <c r="K144">
        <f>'Emissões Amazônia Ocidental'!AC536</f>
        <v>244.01154448007225</v>
      </c>
      <c r="L144">
        <f t="shared" si="15"/>
        <v>7.6279561273659938E-2</v>
      </c>
    </row>
    <row r="145" spans="2:17" x14ac:dyDescent="0.25">
      <c r="B145" s="3">
        <v>2010</v>
      </c>
      <c r="C145" s="12">
        <v>6639.1504766447979</v>
      </c>
      <c r="D145" s="12">
        <v>6067.3271676148988</v>
      </c>
      <c r="E145" s="28">
        <v>1.0832241969871896</v>
      </c>
      <c r="F145" s="30"/>
      <c r="I145" s="3">
        <v>2007</v>
      </c>
      <c r="J145" s="12">
        <f t="shared" ref="J145:J154" si="16">J144*E142</f>
        <v>3149.8826367046595</v>
      </c>
      <c r="K145">
        <f>'Emissões Amazônia Ocidental'!AC537</f>
        <v>261.50032233587365</v>
      </c>
      <c r="L145">
        <f t="shared" si="15"/>
        <v>8.301906848486576E-2</v>
      </c>
    </row>
    <row r="146" spans="2:17" x14ac:dyDescent="0.25">
      <c r="B146" s="3">
        <v>2011</v>
      </c>
      <c r="C146" s="12">
        <v>7303.719266878491</v>
      </c>
      <c r="D146" s="12">
        <v>6722.0447124341408</v>
      </c>
      <c r="E146" s="28">
        <v>1.0301997775878751</v>
      </c>
      <c r="F146" s="30"/>
      <c r="I146" s="3">
        <v>2008</v>
      </c>
      <c r="J146" s="12">
        <f t="shared" si="16"/>
        <v>3343.884985860042</v>
      </c>
      <c r="K146">
        <f>'Emissões Amazônia Ocidental'!AC538</f>
        <v>314.83794355751661</v>
      </c>
      <c r="L146">
        <f t="shared" si="15"/>
        <v>9.4153341065509405E-2</v>
      </c>
      <c r="M146" s="4"/>
      <c r="N146" s="4"/>
      <c r="O146" s="4"/>
      <c r="P146" s="4"/>
      <c r="Q146" s="4"/>
    </row>
    <row r="147" spans="2:17" x14ac:dyDescent="0.25">
      <c r="B147" s="3">
        <v>2012</v>
      </c>
      <c r="C147" s="12">
        <v>7711.4671150696204</v>
      </c>
      <c r="D147" s="12">
        <v>7065.8271023361594</v>
      </c>
      <c r="E147" s="28">
        <v>1.0431101362630275</v>
      </c>
      <c r="F147" s="30"/>
      <c r="I147" s="3">
        <v>2009</v>
      </c>
      <c r="J147" s="12">
        <f t="shared" si="16"/>
        <v>3526.7825038403298</v>
      </c>
      <c r="K147">
        <f>'Emissões Amazônia Ocidental'!AC539</f>
        <v>349.31246144575601</v>
      </c>
      <c r="L147">
        <f>K147/J147</f>
        <v>9.9045648850017848E-2</v>
      </c>
      <c r="M147" s="19"/>
      <c r="N147" s="19"/>
      <c r="O147" s="19"/>
      <c r="P147" s="19"/>
      <c r="Q147" s="19"/>
    </row>
    <row r="148" spans="2:17" x14ac:dyDescent="0.25">
      <c r="B148" s="3">
        <v>2013</v>
      </c>
      <c r="C148" s="12">
        <v>9010.7252778103721</v>
      </c>
      <c r="D148" s="12">
        <v>8339.3279112693399</v>
      </c>
      <c r="E148" s="28">
        <v>1.0528103419146679</v>
      </c>
      <c r="F148" s="30"/>
      <c r="I148" s="3">
        <v>2010</v>
      </c>
      <c r="J148" s="12">
        <f t="shared" si="16"/>
        <v>3820.2961456709113</v>
      </c>
      <c r="K148">
        <f>'Emissões Amazônia Ocidental'!AC540</f>
        <v>563.20667615964453</v>
      </c>
      <c r="L148">
        <f t="shared" ref="L148:L154" si="17">K148/J148</f>
        <v>0.14742487353967568</v>
      </c>
      <c r="M148" s="19"/>
      <c r="N148" s="19"/>
      <c r="O148" s="19"/>
      <c r="P148" s="19"/>
      <c r="Q148" s="19"/>
    </row>
    <row r="149" spans="2:17" x14ac:dyDescent="0.25">
      <c r="B149" s="3">
        <v>2014</v>
      </c>
      <c r="C149" s="12">
        <v>9744.1223084691883</v>
      </c>
      <c r="D149" s="12">
        <v>8993.0273091214785</v>
      </c>
      <c r="E149" s="28">
        <v>1.0187947499912486</v>
      </c>
      <c r="F149" s="30"/>
      <c r="I149" s="3">
        <v>2011</v>
      </c>
      <c r="J149" s="12">
        <f t="shared" si="16"/>
        <v>3935.6682395899893</v>
      </c>
      <c r="K149">
        <f>'Emissões Amazônia Ocidental'!AC541</f>
        <v>419.56511762208777</v>
      </c>
      <c r="L149">
        <f t="shared" si="17"/>
        <v>0.10660581433200206</v>
      </c>
      <c r="M149" s="19"/>
      <c r="N149" s="19"/>
      <c r="O149" s="19"/>
      <c r="P149" s="19"/>
      <c r="Q149" s="19"/>
    </row>
    <row r="150" spans="2:17" x14ac:dyDescent="0.25">
      <c r="B150" s="3">
        <v>2015</v>
      </c>
      <c r="C150" s="12">
        <v>10354.3548662058</v>
      </c>
      <c r="D150" s="12">
        <v>9552.8914666957298</v>
      </c>
      <c r="E150" s="28">
        <v>0.99366085779181779</v>
      </c>
      <c r="F150" s="30"/>
      <c r="I150" s="3">
        <v>2012</v>
      </c>
      <c r="J150" s="12">
        <f t="shared" si="16"/>
        <v>4105.3354336847833</v>
      </c>
      <c r="K150">
        <f>'Emissões Amazônia Ocidental'!AC542</f>
        <v>444.33141531744639</v>
      </c>
      <c r="L150">
        <f t="shared" si="17"/>
        <v>0.1082326700204939</v>
      </c>
      <c r="M150" s="19"/>
      <c r="N150" s="19"/>
      <c r="O150" s="19"/>
      <c r="P150" s="19"/>
      <c r="Q150" s="19"/>
    </row>
    <row r="151" spans="2:17" x14ac:dyDescent="0.25">
      <c r="B151" s="3">
        <v>2016</v>
      </c>
      <c r="C151" s="12">
        <f>11011454/1000</f>
        <v>11011.454</v>
      </c>
      <c r="D151" s="12">
        <f>10175723/1000</f>
        <v>10175.723</v>
      </c>
      <c r="E151" s="28">
        <v>1.0022430886171962</v>
      </c>
      <c r="F151" s="30"/>
      <c r="I151" s="3">
        <v>2013</v>
      </c>
      <c r="J151" s="12">
        <f t="shared" si="16"/>
        <v>4322.139601612078</v>
      </c>
      <c r="K151">
        <f>'Emissões Amazônia Ocidental'!AC543</f>
        <v>505.2349130772962</v>
      </c>
      <c r="L151">
        <f t="shared" si="17"/>
        <v>0.11689463081869289</v>
      </c>
      <c r="M151" s="19"/>
      <c r="N151" s="19"/>
      <c r="O151" s="19"/>
      <c r="P151" s="19"/>
      <c r="Q151" s="19"/>
    </row>
    <row r="152" spans="2:17" x14ac:dyDescent="0.25">
      <c r="B152" s="4"/>
      <c r="C152" s="4"/>
      <c r="D152" s="4"/>
      <c r="I152" s="3">
        <v>2014</v>
      </c>
      <c r="J152" s="12">
        <f>J151*E149</f>
        <v>4403.3731348516521</v>
      </c>
      <c r="K152">
        <f>'Emissões Amazônia Ocidental'!AC544</f>
        <v>603.77089462979018</v>
      </c>
      <c r="L152">
        <f t="shared" si="17"/>
        <v>0.13711554213997607</v>
      </c>
      <c r="M152" s="19"/>
      <c r="N152" s="19"/>
      <c r="O152" s="19"/>
      <c r="P152" s="19"/>
      <c r="Q152" s="19"/>
    </row>
    <row r="153" spans="2:17" x14ac:dyDescent="0.25">
      <c r="B153" s="3"/>
      <c r="C153" s="12"/>
      <c r="D153" s="12"/>
      <c r="I153" s="3">
        <v>2015</v>
      </c>
      <c r="J153" s="12">
        <f t="shared" si="16"/>
        <v>4375.4595263541387</v>
      </c>
      <c r="K153">
        <f>'Emissões Amazônia Ocidental'!AC545</f>
        <v>608.59314872299228</v>
      </c>
      <c r="L153">
        <f t="shared" si="17"/>
        <v>0.13909239590889413</v>
      </c>
      <c r="M153" s="19"/>
      <c r="N153" s="19"/>
      <c r="O153" s="19"/>
      <c r="P153" s="19"/>
      <c r="Q153" s="19"/>
    </row>
    <row r="154" spans="2:17" x14ac:dyDescent="0.25">
      <c r="B154" s="3"/>
      <c r="C154" s="12"/>
      <c r="D154" s="12"/>
      <c r="I154" s="3">
        <v>2016</v>
      </c>
      <c r="J154" s="12">
        <f t="shared" si="16"/>
        <v>4385.2740698127063</v>
      </c>
      <c r="K154">
        <f>'Emissões Amazônia Ocidental'!AC546</f>
        <v>595.54872320220647</v>
      </c>
      <c r="L154">
        <f t="shared" si="17"/>
        <v>0.1358065000547713</v>
      </c>
    </row>
    <row r="155" spans="2:17" x14ac:dyDescent="0.25">
      <c r="B155" s="3"/>
      <c r="C155" s="12"/>
      <c r="D155" s="12"/>
    </row>
    <row r="156" spans="2:17" x14ac:dyDescent="0.25">
      <c r="B156" s="3"/>
      <c r="C156" s="12"/>
      <c r="D156" s="12"/>
    </row>
    <row r="157" spans="2:17" x14ac:dyDescent="0.25">
      <c r="B157" s="3"/>
      <c r="C157" s="12"/>
      <c r="D157" s="12"/>
    </row>
    <row r="158" spans="2:17" x14ac:dyDescent="0.25">
      <c r="B158" s="3"/>
      <c r="C158" s="12"/>
      <c r="D158" s="12"/>
    </row>
    <row r="159" spans="2:17" x14ac:dyDescent="0.25">
      <c r="B159" s="3"/>
      <c r="C159" s="12"/>
      <c r="D159" s="12"/>
    </row>
    <row r="160" spans="2:17" x14ac:dyDescent="0.25">
      <c r="B160" s="3"/>
      <c r="C160" s="12"/>
      <c r="D160" s="12"/>
    </row>
    <row r="161" spans="2:4" x14ac:dyDescent="0.25">
      <c r="B161" s="4"/>
      <c r="C161" s="4"/>
      <c r="D161" s="4"/>
    </row>
    <row r="162" spans="2:4" x14ac:dyDescent="0.25">
      <c r="B162" s="3"/>
      <c r="C162" s="12"/>
      <c r="D162" s="12"/>
    </row>
    <row r="163" spans="2:4" x14ac:dyDescent="0.25">
      <c r="B163" s="3"/>
      <c r="C163" s="12"/>
      <c r="D163" s="12"/>
    </row>
    <row r="164" spans="2:4" x14ac:dyDescent="0.25">
      <c r="B164" s="3"/>
      <c r="C164" s="12"/>
      <c r="D164" s="12"/>
    </row>
    <row r="165" spans="2:4" x14ac:dyDescent="0.25">
      <c r="B165" s="3"/>
      <c r="C165" s="12"/>
      <c r="D165" s="12"/>
    </row>
    <row r="166" spans="2:4" x14ac:dyDescent="0.25">
      <c r="B166" s="3"/>
      <c r="C166" s="12"/>
      <c r="D166" s="12"/>
    </row>
    <row r="167" spans="2:4" x14ac:dyDescent="0.25">
      <c r="B167" s="3"/>
      <c r="C167" s="12"/>
      <c r="D167" s="12"/>
    </row>
    <row r="168" spans="2:4" x14ac:dyDescent="0.25">
      <c r="B168" s="3"/>
      <c r="C168" s="12"/>
      <c r="D168" s="12"/>
    </row>
    <row r="169" spans="2:4" x14ac:dyDescent="0.25">
      <c r="B169" s="3"/>
      <c r="C169" s="12"/>
      <c r="D169" s="12"/>
    </row>
    <row r="170" spans="2:4" x14ac:dyDescent="0.25">
      <c r="B170" s="4"/>
      <c r="C170" s="4"/>
      <c r="D170" s="4"/>
    </row>
    <row r="171" spans="2:4" x14ac:dyDescent="0.25">
      <c r="B171" s="3"/>
      <c r="C171" s="12"/>
      <c r="D171" s="12"/>
    </row>
    <row r="172" spans="2:4" x14ac:dyDescent="0.25">
      <c r="B172" s="3"/>
      <c r="C172" s="12"/>
      <c r="D172" s="12"/>
    </row>
    <row r="173" spans="2:4" x14ac:dyDescent="0.25">
      <c r="B173" s="3"/>
      <c r="C173" s="12"/>
      <c r="D173" s="12"/>
    </row>
    <row r="174" spans="2:4" x14ac:dyDescent="0.25">
      <c r="B174" s="3"/>
      <c r="C174" s="12"/>
      <c r="D174" s="12"/>
    </row>
    <row r="175" spans="2:4" x14ac:dyDescent="0.25">
      <c r="B175" s="3"/>
      <c r="C175" s="12"/>
      <c r="D175" s="12"/>
    </row>
    <row r="176" spans="2:4" x14ac:dyDescent="0.25">
      <c r="B176" s="3"/>
      <c r="C176" s="12"/>
      <c r="D176" s="12"/>
    </row>
    <row r="177" spans="2:4" x14ac:dyDescent="0.25">
      <c r="B177" s="3"/>
      <c r="C177" s="12"/>
      <c r="D177" s="12"/>
    </row>
    <row r="178" spans="2:4" x14ac:dyDescent="0.25">
      <c r="B178" s="3"/>
      <c r="C178" s="12"/>
      <c r="D178" s="12"/>
    </row>
  </sheetData>
  <mergeCells count="11">
    <mergeCell ref="E138:E139"/>
    <mergeCell ref="B2:D2"/>
    <mergeCell ref="E5:E6"/>
    <mergeCell ref="E38:E39"/>
    <mergeCell ref="E71:E72"/>
    <mergeCell ref="E105:E106"/>
    <mergeCell ref="F5:F6"/>
    <mergeCell ref="F38:F39"/>
    <mergeCell ref="F71:F72"/>
    <mergeCell ref="F105:F106"/>
    <mergeCell ref="F138:F13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Emissões Brasil</vt:lpstr>
      <vt:lpstr>VAB Brasil</vt:lpstr>
      <vt:lpstr>Emissões Amazônia Ocidental</vt:lpstr>
      <vt:lpstr>VAB Amazonia Ocidental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nepe</dc:creator>
  <cp:lastModifiedBy>Gutemberg</cp:lastModifiedBy>
  <dcterms:created xsi:type="dcterms:W3CDTF">2018-10-25T16:32:24Z</dcterms:created>
  <dcterms:modified xsi:type="dcterms:W3CDTF">2020-03-17T23:08:41Z</dcterms:modified>
</cp:coreProperties>
</file>